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9600" activeTab="0"/>
  </bookViews>
  <sheets>
    <sheet name="Commande de produit traitant" sheetId="1" r:id="rId1"/>
    <sheet name="Feuil2" sheetId="2" state="hidden" r:id="rId2"/>
    <sheet name="Feuil3" sheetId="3" state="hidden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<sst xmlns="http://schemas.openxmlformats.org/spreadsheetml/2006/main" count="32" uniqueCount="32">
  <si>
    <t>NOM et PRENOM</t>
  </si>
  <si>
    <t>ADRESSE</t>
  </si>
  <si>
    <t>CODE POSTAL</t>
  </si>
  <si>
    <t>VILLE</t>
  </si>
  <si>
    <t>TEL</t>
  </si>
  <si>
    <t>TOTAL</t>
  </si>
  <si>
    <t>Produit traitant pour toiles coton et coton-polyester</t>
  </si>
  <si>
    <t>PRODUIT TRAITANT/ 5L  nbre de bidons</t>
  </si>
  <si>
    <t>prix port HT</t>
  </si>
  <si>
    <t>poids</t>
  </si>
  <si>
    <t>port TTC</t>
  </si>
  <si>
    <t>filtre code postal</t>
  </si>
  <si>
    <t>n° dept</t>
  </si>
  <si>
    <t>n° localisation</t>
  </si>
  <si>
    <t>suppl anomalie</t>
  </si>
  <si>
    <t>montant HT anomalie</t>
  </si>
  <si>
    <t>suppl frais</t>
  </si>
  <si>
    <t>emballage</t>
  </si>
  <si>
    <t>&lt;10</t>
  </si>
  <si>
    <t>&lt;20</t>
  </si>
  <si>
    <t>&lt;30</t>
  </si>
  <si>
    <t>&lt;40</t>
  </si>
  <si>
    <t>&lt;50</t>
  </si>
  <si>
    <t>&lt;60</t>
  </si>
  <si>
    <t>&lt;70</t>
  </si>
  <si>
    <t>&lt;80</t>
  </si>
  <si>
    <t>&lt;90</t>
  </si>
  <si>
    <t>&lt;100</t>
  </si>
  <si>
    <t>/100_arr à 10_ &lt;1000</t>
  </si>
  <si>
    <t>/100_arr 10_&lt;500</t>
  </si>
  <si>
    <t>COURRIEL</t>
  </si>
  <si>
    <t>Association TERRAVENIR 11 rue de La Parage Basse 34725 Saint André de Sangonis 04 67 57 87 82 contact@terravenir.fr / site : www.terravenir.fr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</si>
</sst>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0"/>
    </font>
    <font>
      <sz val="10"/>
      <color indexed="63"/>
      <name val="Arial"/>
      <family val="0"/>
    </font>
    <font>
      <b/>
      <sz val="12"/>
      <color indexed="63"/>
      <name val="Arial"/>
      <family val="2"/>
    </font>
    <font>
      <b/>
      <sz val="10"/>
      <color indexed="9"/>
      <name val="Arial"/>
      <family val="0"/>
    </font>
    <font>
      <b/>
      <sz val="10"/>
      <color indexed="10"/>
      <name val="Arial"/>
      <family val="2"/>
    </font>
    <font>
      <b/>
      <i/>
      <sz val="10"/>
      <color indexed="17"/>
      <name val="Arial"/>
      <family val="2"/>
    </font>
    <font>
      <i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35" borderId="11" xfId="0" applyFill="1" applyBorder="1" applyAlignment="1" applyProtection="1">
      <alignment horizontal="center" vertical="center"/>
      <protection locked="0"/>
    </xf>
    <xf numFmtId="164" fontId="6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3" fontId="6" fillId="0" borderId="0" xfId="0" applyNumberFormat="1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33" borderId="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horizontal="left"/>
      <protection locked="0"/>
    </xf>
    <xf numFmtId="0" fontId="0" fillId="35" borderId="11" xfId="0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hidden="1"/>
    </xf>
    <xf numFmtId="0" fontId="12" fillId="33" borderId="14" xfId="0" applyFont="1" applyFill="1" applyBorder="1" applyAlignment="1" applyProtection="1">
      <alignment/>
      <protection hidden="1"/>
    </xf>
    <xf numFmtId="0" fontId="9" fillId="34" borderId="13" xfId="0" applyFont="1" applyFill="1" applyBorder="1" applyAlignment="1">
      <alignment horizontal="left"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2" fontId="7" fillId="33" borderId="0" xfId="0" applyNumberFormat="1" applyFont="1" applyFill="1" applyAlignment="1" applyProtection="1">
      <alignment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1" fillId="0" borderId="0" xfId="45" applyAlignment="1" applyProtection="1">
      <alignment/>
      <protection/>
    </xf>
    <xf numFmtId="0" fontId="0" fillId="34" borderId="11" xfId="0" applyFill="1" applyBorder="1" applyAlignment="1">
      <alignment horizontal="right"/>
    </xf>
    <xf numFmtId="164" fontId="6" fillId="36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left"/>
      <protection hidden="1"/>
    </xf>
    <xf numFmtId="0" fontId="5" fillId="33" borderId="0" xfId="0" applyFont="1" applyFill="1" applyAlignment="1">
      <alignment horizontal="left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1171575</xdr:colOff>
      <xdr:row>1</xdr:row>
      <xdr:rowOff>152400</xdr:rowOff>
    </xdr:from>
    <xdr:to>
      <xdr:col>7</xdr:col>
      <xdr:colOff>533400</xdr:colOff>
      <xdr:row>14</xdr:row>
      <xdr:rowOff>47625</xdr:rowOff>
    </xdr:to>
    <xdr:pic>
      <xdr:nvPicPr>
        <xdr:cNvPr id="1" name="Picture 1" descr="logo sans titre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314325"/>
          <a:ext cx="23336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93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2" max="2" width="25.28125" style="0" customWidth="1"/>
    <col min="3" max="3" width="34.28125" style="0" customWidth="1"/>
    <col min="5" max="5" width="21.7109375" style="0" customWidth="1"/>
  </cols>
  <sheetData>
    <row r="1" spans="1:64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2" spans="1:64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</row>
    <row r="3" spans="1:64" ht="13.5" thickBot="1">
      <c r="A3" s="13"/>
      <c r="B3" s="38" t="str">
        <f>IF(OR(C4="",C5="",C6="",C7=""),"Vos nom et adresse sont indispensables pour calculer le montant de votre commande de produit traitant et l'enregistrer valablement","")</f>
        <v>Vos nom et adresse sont indispensables pour calculer le montant de votre commande de produit traitant et l'enregistrer valablement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</row>
    <row r="4" spans="1:64" ht="12.75">
      <c r="A4" s="13"/>
      <c r="B4" s="2" t="s">
        <v>0</v>
      </c>
      <c r="C4" s="3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4" ht="12.75">
      <c r="A5" s="13"/>
      <c r="B5" s="3" t="s">
        <v>1</v>
      </c>
      <c r="C5" s="3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4">
        <f>IF(LEN(TRIM(C6))&gt;9,1,CONCATENATE(LEFT(TRIM(C6),1),T5,U5,V5,W5,X5,Y5,Z5,AA5))</f>
      </c>
      <c r="S5" s="24"/>
      <c r="T5" s="24">
        <f>IF(MID(TRIM(C6),2,1)&lt;&gt;" ",MID(TRIM(C6),2,1),"")</f>
      </c>
      <c r="U5" s="24">
        <f>IF(MID(TRIM(C6),3,1)&lt;&gt;" ",MID(TRIM(C6),3,1),"")</f>
      </c>
      <c r="V5" s="24">
        <f>IF(MID(TRIM(C6),4,1)&lt;&gt;" ",MID(TRIM(C6),4,1),"")</f>
      </c>
      <c r="W5" s="24">
        <f>IF(MID(TRIM(C6),5,1)&lt;&gt;" ",MID(TRIM(C6),5,1),"")</f>
      </c>
      <c r="X5" s="23">
        <f>IF(LEN(TRIM(C6))&lt;6,"",IF(MID(TRIM(C6),6,1)&lt;&gt;" ",MID(TRIM(C6),6,1),""))</f>
      </c>
      <c r="Y5" s="23">
        <f>IF(LEN(TRIM(C6))&lt;7,"",IF(MID(TRIM(C6),7,1)&lt;&gt;" ",MID(TRIM(C6),7,1),""))</f>
      </c>
      <c r="Z5" s="23">
        <f>IF(LEN(TRIM(C6))&lt;8,"",IF(MID(TRIM(C6),8,1)&lt;&gt;" ",MID(TRIM(C6),8,1),""))</f>
      </c>
      <c r="AA5" s="23">
        <f>IF(LEN(TRIM(C6))&lt;9,"",IF(MID(TRIM(C6),9,1)&lt;&gt;" ",MID(TRIM(C6),9,1),""))</f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ht="12.75">
      <c r="A6" s="13"/>
      <c r="B6" s="3" t="s">
        <v>2</v>
      </c>
      <c r="C6" s="34"/>
      <c r="D6" s="32">
        <f>IF(AND(ISNUMBER(VALUE(R5)),LEN(R5)=5),"",IF(R5=1,"5 chiffres sans espace",IF(C6="","","code postale non valide en France")))</f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5">
        <f>LEN(TRIM(C6))</f>
        <v>0</v>
      </c>
      <c r="S6" s="24"/>
      <c r="T6" s="24"/>
      <c r="U6" s="24"/>
      <c r="V6" s="24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ht="12.75">
      <c r="A7" s="13"/>
      <c r="B7" s="3" t="s">
        <v>3</v>
      </c>
      <c r="C7" s="34"/>
      <c r="D7" s="14"/>
      <c r="E7" s="15">
        <f>R5</f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4">
        <f>LEFT(TRIM(C6),1)</f>
      </c>
      <c r="S7" s="24"/>
      <c r="T7" s="24"/>
      <c r="U7" s="24"/>
      <c r="V7" s="24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ht="12.75">
      <c r="A8" s="13"/>
      <c r="B8" s="3" t="s">
        <v>4</v>
      </c>
      <c r="C8" s="3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4" ht="13.5" thickBot="1">
      <c r="A9" s="13"/>
      <c r="B9" s="4" t="s">
        <v>30</v>
      </c>
      <c r="C9" s="4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</row>
    <row r="10" spans="1:64" ht="13.5" thickBot="1">
      <c r="A10" s="13"/>
      <c r="B10" s="1"/>
      <c r="C10" s="1"/>
      <c r="D10" s="13"/>
      <c r="E10" s="13"/>
      <c r="F10" s="13"/>
      <c r="G10" s="13"/>
      <c r="H10" s="16"/>
      <c r="I10" s="16"/>
      <c r="J10" s="13"/>
      <c r="K10" s="13"/>
      <c r="L10" s="13"/>
      <c r="M10" s="13"/>
      <c r="N10" s="13"/>
      <c r="O10" s="13"/>
      <c r="P10" s="13"/>
      <c r="Q10" s="13"/>
      <c r="R10" s="23"/>
      <c r="S10" s="24">
        <f>REPLACE(REPLACE(REPLACE(REPLACE(TRIM(C8),3,1,""),5,1,""),7,1,""),9,1,"")</f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2.75">
      <c r="A11" s="13"/>
      <c r="B11" s="1"/>
      <c r="C11" s="55" t="s">
        <v>6</v>
      </c>
      <c r="D11" s="56"/>
      <c r="E11" s="57"/>
      <c r="F11" s="13"/>
      <c r="G11" s="13"/>
      <c r="H11" s="53"/>
      <c r="I11" s="53"/>
      <c r="J11" s="53"/>
      <c r="K11" s="53"/>
      <c r="L11" s="53"/>
      <c r="M11" s="13"/>
      <c r="N11" s="13"/>
      <c r="O11" s="13"/>
      <c r="P11" s="13"/>
      <c r="Q11" s="13"/>
      <c r="R11" s="23"/>
      <c r="S11" s="24">
        <f>LEN(TRIM(C8))</f>
        <v>0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3.5" thickBot="1">
      <c r="A12" s="13"/>
      <c r="B12" s="1"/>
      <c r="C12" s="58"/>
      <c r="D12" s="59"/>
      <c r="E12" s="60"/>
      <c r="F12" s="13"/>
      <c r="G12" s="13"/>
      <c r="H12" s="53"/>
      <c r="I12" s="53"/>
      <c r="J12" s="53"/>
      <c r="K12" s="53"/>
      <c r="L12" s="53"/>
      <c r="M12" s="40"/>
      <c r="N12" s="40"/>
      <c r="O12" s="40"/>
      <c r="P12" s="40"/>
      <c r="Q12" s="40"/>
      <c r="R12" s="41"/>
      <c r="S12" s="41"/>
      <c r="T12" s="41"/>
      <c r="U12" s="41"/>
      <c r="V12" s="41"/>
      <c r="W12" s="41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38.25" customHeight="1">
      <c r="A13" s="13"/>
      <c r="B13" s="1"/>
      <c r="C13" s="5" t="s">
        <v>7</v>
      </c>
      <c r="D13" s="10"/>
      <c r="E13" s="61">
        <f>IF(D13&lt;&gt;"",IF(ISNUMBER(D13),IF(OR(D13=0,D13&lt;0),"entrez un nbre &gt;0",IF(INT(D13)=D13,CONCATENATE(D13*5," litres de traitement concentré pour ",D13*10," litres prêts à l'emploi"),"nbre entier ou contactez au 04 67 57 87 82")),"entrez un nbre"),"")</f>
      </c>
      <c r="F13" s="13"/>
      <c r="G13" s="13"/>
      <c r="H13" s="13"/>
      <c r="I13" s="13"/>
      <c r="J13" s="13"/>
      <c r="K13" s="13"/>
      <c r="L13" s="13"/>
      <c r="M13" s="40"/>
      <c r="N13" s="40"/>
      <c r="O13" s="40"/>
      <c r="P13" s="40"/>
      <c r="Q13" s="40"/>
      <c r="R13" s="41"/>
      <c r="S13" s="41"/>
      <c r="T13" s="41"/>
      <c r="U13" s="41"/>
      <c r="V13" s="41"/>
      <c r="W13" s="41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3"/>
      <c r="BJ13" s="23"/>
      <c r="BK13" s="23"/>
      <c r="BL13" s="23"/>
    </row>
    <row r="14" spans="1:64" ht="16.5" thickBot="1">
      <c r="A14" s="13"/>
      <c r="B14" s="1"/>
      <c r="C14" s="49">
        <f>IF(ISERROR(N15),"",IF(N15,"FRAIS POSTAUX","FRAIS TRANSPORT par SERNAM"))</f>
      </c>
      <c r="D14" s="50">
        <f>IF(ISERROR(N15),"",IF(N15,IF(D13&lt;&gt;"",IF(ISNUMBER(D13),IF(OR(D13=0,D13&lt;0),"",IF(MOD(D13,2)=0,D13*11/2,11*INT(D13/2)+10)),""),""),N17))</f>
      </c>
      <c r="E14" s="62"/>
      <c r="F14" s="13"/>
      <c r="G14" s="13"/>
      <c r="H14" s="13"/>
      <c r="I14" s="17">
        <v>50.89</v>
      </c>
      <c r="J14" s="13"/>
      <c r="K14" s="13"/>
      <c r="L14" s="40"/>
      <c r="M14" s="42"/>
      <c r="N14" s="42"/>
      <c r="O14" s="42"/>
      <c r="P14" s="42"/>
      <c r="Q14" s="40"/>
      <c r="R14" s="41"/>
      <c r="S14" s="41"/>
      <c r="T14" s="41"/>
      <c r="U14" s="41"/>
      <c r="V14" s="41"/>
      <c r="W14" s="41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3"/>
      <c r="BJ14" s="23"/>
      <c r="BK14" s="23"/>
      <c r="BL14" s="23"/>
    </row>
    <row r="15" spans="1:64" ht="16.5" thickBot="1">
      <c r="A15" s="13"/>
      <c r="B15" s="1"/>
      <c r="C15" s="6" t="s">
        <v>5</v>
      </c>
      <c r="D15" s="11">
        <f>IF(ISERROR(D13*IF(D13=1,I14,IF(OR(D13=2,D13=3),I15/2,IF(OR(D13=4,D13=5),I16/4,I17/6)))+D14),"",D13*IF(D13=1,I14,IF(OR(D13=2,D13=3),I15/2,IF(OR(D13=4,D13=5),I16/4,I17/6)))+D14)</f>
      </c>
      <c r="E15" s="37">
        <f>IF(D15&lt;&gt;""," en chèque à l'ordre de TERRAVENIR","")</f>
      </c>
      <c r="F15" s="36"/>
      <c r="G15" s="35"/>
      <c r="H15" s="13"/>
      <c r="I15" s="17">
        <v>88.3</v>
      </c>
      <c r="J15" s="13"/>
      <c r="K15" s="13"/>
      <c r="L15" s="40"/>
      <c r="M15" s="18"/>
      <c r="N15" s="18" t="e">
        <f>IF(IF(D13&lt;&gt;"",IF(ISNUMBER(D13),IF(OR(D13=0,D13&lt;0),"",IF(MOD(D13,2)=0,D13*11/2,11*INT(D13/2)+10)),""),"")&gt;N17,FALSE,TRUE)</f>
        <v>#VALUE!</v>
      </c>
      <c r="O15" s="18"/>
      <c r="P15" s="18"/>
      <c r="Q15" s="15">
        <f>ROUND((Q16+Q17)/100,1)</f>
        <v>0</v>
      </c>
      <c r="R15" s="41"/>
      <c r="S15" s="41"/>
      <c r="T15" s="41"/>
      <c r="U15" s="41"/>
      <c r="V15" s="41"/>
      <c r="W15" s="41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3"/>
      <c r="BJ15" s="23"/>
      <c r="BK15" s="23"/>
      <c r="BL15" s="23"/>
    </row>
    <row r="16" spans="1:64" ht="15.75">
      <c r="A16" s="13"/>
      <c r="B16" s="1"/>
      <c r="C16" s="1"/>
      <c r="D16" s="7"/>
      <c r="E16" s="8"/>
      <c r="F16" s="13"/>
      <c r="G16" s="13"/>
      <c r="H16" s="13"/>
      <c r="I16" s="17">
        <v>163.13</v>
      </c>
      <c r="J16" s="13"/>
      <c r="K16" s="13"/>
      <c r="L16" s="40"/>
      <c r="M16" s="15" t="s">
        <v>8</v>
      </c>
      <c r="N16" s="46">
        <f>IF(OR(D13="",D13=0,INT(D13)&lt;&gt;D13),"",INDEX(P22:AA41,INDEX(M22:M116,MID(TRIM($C$6),1,2)),IF(Q16+Q17&lt;100,INT((Q16+Q17)/10)+1,IF(Q16+Q17&lt;500,11,12)))*IF(Q16+Q17&lt;100,1,ROUND((Q16+Q17)/100,1))+IF(O20=1,R20,0)+U20)</f>
      </c>
      <c r="O16" s="15"/>
      <c r="P16" s="15" t="s">
        <v>9</v>
      </c>
      <c r="Q16" s="15">
        <f>5*D13</f>
        <v>0</v>
      </c>
      <c r="R16" s="41"/>
      <c r="S16" s="41"/>
      <c r="T16" s="41"/>
      <c r="U16" s="41"/>
      <c r="V16" s="41"/>
      <c r="W16" s="41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3"/>
      <c r="BJ16" s="23"/>
      <c r="BK16" s="23"/>
      <c r="BL16" s="23"/>
    </row>
    <row r="17" spans="1:64" ht="15.75">
      <c r="A17" s="13"/>
      <c r="B17" s="1"/>
      <c r="C17" s="9">
        <f>IF(OR(C4="",C5="",C6="",C7="",D13=""),"","Envoyez en pièce jointe à:")</f>
      </c>
      <c r="D17" s="54">
        <f>IF(OR(C4="",C5="",C6="",C7="",D13=""),""," contact@terravenir.fr")</f>
      </c>
      <c r="E17" s="54"/>
      <c r="F17" s="13"/>
      <c r="G17" s="13"/>
      <c r="H17" s="13"/>
      <c r="I17" s="17">
        <v>232.11</v>
      </c>
      <c r="J17" s="13"/>
      <c r="K17" s="13"/>
      <c r="L17" s="40"/>
      <c r="M17" s="15" t="s">
        <v>10</v>
      </c>
      <c r="N17" s="15" t="e">
        <f>N16*1.196</f>
        <v>#VALUE!</v>
      </c>
      <c r="O17" s="15"/>
      <c r="P17" s="15" t="s">
        <v>17</v>
      </c>
      <c r="Q17" s="15">
        <f>0.4*D13</f>
        <v>0</v>
      </c>
      <c r="R17" s="41"/>
      <c r="S17" s="41"/>
      <c r="T17" s="24" t="str">
        <f>IF(LEN(C6)&lt;5,"pas assez de caractères",IF(LEN(C6)=5,C6,IF(LEN(C6)=6,CONCATENATE(LEFT(C6,2),RIGHT(C6,3)),"trop de caractères")))</f>
        <v>pas assez de caractères</v>
      </c>
      <c r="U17" s="41"/>
      <c r="V17" s="41"/>
      <c r="W17" s="41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3"/>
      <c r="BJ17" s="23"/>
      <c r="BK17" s="23"/>
      <c r="BL17" s="23"/>
    </row>
    <row r="18" spans="1:64" ht="12.75">
      <c r="A18" s="13"/>
      <c r="B18" s="1"/>
      <c r="C18" s="1"/>
      <c r="D18" s="7"/>
      <c r="E18" s="8"/>
      <c r="F18" s="13"/>
      <c r="G18" s="13"/>
      <c r="H18" s="13"/>
      <c r="I18" s="13"/>
      <c r="J18" s="13"/>
      <c r="K18" s="13"/>
      <c r="L18" s="40"/>
      <c r="M18" s="15"/>
      <c r="N18" s="15" t="s">
        <v>11</v>
      </c>
      <c r="O18" s="15">
        <f>IF(ISNUMBER(VALUE(TRIM(C6))),"OK",IF(C6="","","code postale non valide"))</f>
      </c>
      <c r="P18" s="15"/>
      <c r="Q18" s="15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3"/>
      <c r="BJ18" s="23"/>
      <c r="BK18" s="23"/>
      <c r="BL18" s="23"/>
    </row>
    <row r="19" spans="1:64" ht="12.75">
      <c r="A19" s="13"/>
      <c r="B19" s="1"/>
      <c r="C19" s="1"/>
      <c r="D19" s="7"/>
      <c r="E19" s="8"/>
      <c r="F19" s="13"/>
      <c r="G19" s="13"/>
      <c r="H19" s="13"/>
      <c r="I19" s="13"/>
      <c r="J19" s="13"/>
      <c r="K19" s="13"/>
      <c r="L19" s="40"/>
      <c r="M19" s="15"/>
      <c r="N19" s="15" t="s">
        <v>12</v>
      </c>
      <c r="O19" s="39" t="e">
        <f>VALUE(MID(TRIM(C6),1,2))</f>
        <v>#VALUE!</v>
      </c>
      <c r="P19" s="15" t="s">
        <v>13</v>
      </c>
      <c r="Q19" s="15" t="e">
        <f>VALUE(MID(TRIM(C6),3,3))</f>
        <v>#VALUE!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3"/>
      <c r="BJ19" s="23"/>
      <c r="BK19" s="23"/>
      <c r="BL19" s="23"/>
    </row>
    <row r="20" spans="1:64" ht="12.75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13"/>
      <c r="K20" s="13"/>
      <c r="L20" s="40"/>
      <c r="M20" s="15"/>
      <c r="N20" s="15" t="s">
        <v>14</v>
      </c>
      <c r="O20" s="39" t="e">
        <f>IF(INDEX(M22:N116,O19,2)=0,0,INDEX(O22:O116,$O$19,1))</f>
        <v>#VALUE!</v>
      </c>
      <c r="P20" s="19" t="s">
        <v>15</v>
      </c>
      <c r="Q20" s="19"/>
      <c r="R20" s="26">
        <v>20</v>
      </c>
      <c r="S20" s="26"/>
      <c r="T20" s="26" t="s">
        <v>16</v>
      </c>
      <c r="U20" s="26">
        <v>10</v>
      </c>
      <c r="V20" s="26"/>
      <c r="W20" s="26"/>
      <c r="X20" s="26"/>
      <c r="Y20" s="26"/>
      <c r="Z20" s="51" t="s">
        <v>29</v>
      </c>
      <c r="AA20" s="51" t="s">
        <v>28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3"/>
      <c r="BJ20" s="23"/>
      <c r="BK20" s="23"/>
      <c r="BL20" s="23"/>
    </row>
    <row r="21" spans="1:64" ht="12.75">
      <c r="A21" s="13"/>
      <c r="B21" s="13"/>
      <c r="C21" s="13"/>
      <c r="D21" s="20"/>
      <c r="E21" s="21"/>
      <c r="F21" s="13"/>
      <c r="G21" s="13"/>
      <c r="H21" s="13"/>
      <c r="I21" s="13"/>
      <c r="J21" s="13"/>
      <c r="K21" s="13"/>
      <c r="L21" s="40"/>
      <c r="M21" s="15"/>
      <c r="N21" s="15"/>
      <c r="O21" s="15"/>
      <c r="P21" s="22" t="s">
        <v>18</v>
      </c>
      <c r="Q21" s="22" t="s">
        <v>19</v>
      </c>
      <c r="R21" s="27" t="s">
        <v>20</v>
      </c>
      <c r="S21" s="27" t="s">
        <v>21</v>
      </c>
      <c r="T21" s="27" t="s">
        <v>22</v>
      </c>
      <c r="U21" s="27" t="s">
        <v>23</v>
      </c>
      <c r="V21" s="27" t="s">
        <v>24</v>
      </c>
      <c r="W21" s="27" t="s">
        <v>25</v>
      </c>
      <c r="X21" s="27" t="s">
        <v>26</v>
      </c>
      <c r="Y21" s="27" t="s">
        <v>27</v>
      </c>
      <c r="Z21" s="51"/>
      <c r="AA21" s="51"/>
      <c r="AB21" s="24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3"/>
      <c r="BJ21" s="23"/>
      <c r="BK21" s="23"/>
      <c r="BL21" s="23"/>
    </row>
    <row r="22" spans="1:125" ht="12.75">
      <c r="A22" s="13"/>
      <c r="B22" s="13"/>
      <c r="C22" s="13"/>
      <c r="D22" s="20"/>
      <c r="E22" s="21"/>
      <c r="F22" s="13"/>
      <c r="G22" s="13"/>
      <c r="H22" s="13"/>
      <c r="I22" s="13"/>
      <c r="J22" s="13"/>
      <c r="K22" s="13"/>
      <c r="L22" s="40"/>
      <c r="M22" s="15">
        <v>7</v>
      </c>
      <c r="N22" s="15">
        <v>1</v>
      </c>
      <c r="O22" s="15" t="e">
        <f>IF(OR($Q$19=130,$Q$19=170,$Q$19=410,$Q$19=510),1,0)</f>
        <v>#VALUE!</v>
      </c>
      <c r="P22" s="22">
        <v>8.94</v>
      </c>
      <c r="Q22" s="22">
        <v>12.65</v>
      </c>
      <c r="R22" s="28">
        <v>14.43</v>
      </c>
      <c r="S22" s="28">
        <v>15.82</v>
      </c>
      <c r="T22" s="28">
        <v>16.97</v>
      </c>
      <c r="U22" s="28">
        <v>17.96</v>
      </c>
      <c r="V22" s="28">
        <v>18.83</v>
      </c>
      <c r="W22" s="28">
        <v>19.62</v>
      </c>
      <c r="X22" s="28">
        <v>20.33</v>
      </c>
      <c r="Y22" s="28">
        <v>22.04</v>
      </c>
      <c r="Z22" s="28">
        <v>23.68</v>
      </c>
      <c r="AA22" s="28">
        <v>14.66</v>
      </c>
      <c r="AB22" s="24"/>
      <c r="AC22" s="29">
        <v>130</v>
      </c>
      <c r="AD22" s="29">
        <v>170</v>
      </c>
      <c r="AE22" s="29">
        <v>410</v>
      </c>
      <c r="AF22" s="29">
        <v>510</v>
      </c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</row>
    <row r="23" spans="1:125" ht="12.75">
      <c r="A23" s="13"/>
      <c r="B23" s="13"/>
      <c r="C23" s="13"/>
      <c r="D23" s="20"/>
      <c r="E23" s="21"/>
      <c r="F23" s="13"/>
      <c r="G23" s="13"/>
      <c r="H23" s="13"/>
      <c r="I23" s="13"/>
      <c r="J23" s="13"/>
      <c r="K23" s="13"/>
      <c r="L23" s="40"/>
      <c r="M23" s="15">
        <v>16</v>
      </c>
      <c r="N23" s="15">
        <v>0</v>
      </c>
      <c r="O23" s="15">
        <v>0</v>
      </c>
      <c r="P23" s="22">
        <v>10.42</v>
      </c>
      <c r="Q23" s="22">
        <v>13.25</v>
      </c>
      <c r="R23" s="28">
        <v>15.13</v>
      </c>
      <c r="S23" s="28">
        <v>16.59</v>
      </c>
      <c r="T23" s="28">
        <v>17.8</v>
      </c>
      <c r="U23" s="28">
        <v>18.84</v>
      </c>
      <c r="V23" s="28">
        <v>19.75</v>
      </c>
      <c r="W23" s="28">
        <v>20.57</v>
      </c>
      <c r="X23" s="28">
        <v>21.34</v>
      </c>
      <c r="Y23" s="28">
        <v>23.12</v>
      </c>
      <c r="Z23" s="28">
        <v>24.85</v>
      </c>
      <c r="AA23" s="28">
        <v>21.97</v>
      </c>
      <c r="AB23" s="24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</row>
    <row r="24" spans="1:12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40"/>
      <c r="M24" s="15">
        <v>8</v>
      </c>
      <c r="N24" s="15">
        <v>1</v>
      </c>
      <c r="O24" s="15" t="e">
        <f>IF($Q$19=250,1,0)</f>
        <v>#VALUE!</v>
      </c>
      <c r="P24" s="22">
        <v>12.84</v>
      </c>
      <c r="Q24" s="22">
        <v>16.33</v>
      </c>
      <c r="R24" s="28">
        <v>18.66</v>
      </c>
      <c r="S24" s="28">
        <v>20.45</v>
      </c>
      <c r="T24" s="28">
        <v>21.92</v>
      </c>
      <c r="U24" s="28">
        <v>23.21</v>
      </c>
      <c r="V24" s="28">
        <v>24.34</v>
      </c>
      <c r="W24" s="28">
        <v>25.35</v>
      </c>
      <c r="X24" s="28">
        <v>26.27</v>
      </c>
      <c r="Y24" s="28">
        <v>28.48</v>
      </c>
      <c r="Z24" s="28">
        <v>30.61</v>
      </c>
      <c r="AA24" s="28">
        <v>27.07</v>
      </c>
      <c r="AB24" s="24"/>
      <c r="AC24" s="29">
        <v>250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</row>
    <row r="25" spans="1:12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40"/>
      <c r="M25" s="15">
        <v>6</v>
      </c>
      <c r="N25" s="15">
        <v>1</v>
      </c>
      <c r="O25" s="15" t="e">
        <f>IF(OR($Q$19=120,$Q$19=140,$Q$19=170,$Q$19=240,$Q$19=250,$Q$19=260,$Q$19=270,$Q$19=330,$Q$19=340,$Q$19=370,$Q$19=400,$Q$19=420,$Q$19=460,$Q$19=530,$Q$19=540,$Q$19=850),1,0)</f>
        <v>#VALUE!</v>
      </c>
      <c r="P25" s="22">
        <v>13.42</v>
      </c>
      <c r="Q25" s="22">
        <v>17.08</v>
      </c>
      <c r="R25" s="28">
        <v>19.49</v>
      </c>
      <c r="S25" s="28">
        <v>21.37</v>
      </c>
      <c r="T25" s="28">
        <v>22.93</v>
      </c>
      <c r="U25" s="28">
        <v>24.26</v>
      </c>
      <c r="V25" s="28">
        <v>25.43</v>
      </c>
      <c r="W25" s="28">
        <v>26.5</v>
      </c>
      <c r="X25" s="28">
        <v>27.47</v>
      </c>
      <c r="Y25" s="28">
        <v>29.78</v>
      </c>
      <c r="Z25" s="28">
        <v>32.02</v>
      </c>
      <c r="AA25" s="28">
        <v>28.3</v>
      </c>
      <c r="AB25" s="24"/>
      <c r="AC25" s="29">
        <v>120</v>
      </c>
      <c r="AD25" s="29">
        <v>140</v>
      </c>
      <c r="AE25" s="29">
        <v>170</v>
      </c>
      <c r="AF25" s="29">
        <v>240</v>
      </c>
      <c r="AG25" s="29">
        <v>250</v>
      </c>
      <c r="AH25" s="29">
        <v>260</v>
      </c>
      <c r="AI25" s="29">
        <v>270</v>
      </c>
      <c r="AJ25" s="29">
        <v>330</v>
      </c>
      <c r="AK25" s="29">
        <v>340</v>
      </c>
      <c r="AL25" s="29">
        <v>370</v>
      </c>
      <c r="AM25" s="29">
        <v>400</v>
      </c>
      <c r="AN25" s="29">
        <v>420</v>
      </c>
      <c r="AO25" s="29">
        <v>460</v>
      </c>
      <c r="AP25" s="29">
        <v>530</v>
      </c>
      <c r="AQ25" s="29">
        <v>540</v>
      </c>
      <c r="AR25" s="29">
        <v>850</v>
      </c>
      <c r="AS25" s="29"/>
      <c r="AT25" s="29"/>
      <c r="AU25" s="29"/>
      <c r="AV25" s="29"/>
      <c r="AW25" s="29"/>
      <c r="AX25" s="29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</row>
    <row r="26" spans="1:12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40"/>
      <c r="M26" s="15">
        <v>6</v>
      </c>
      <c r="N26" s="15">
        <v>1</v>
      </c>
      <c r="O26" s="15" t="e">
        <f>IF(OR($Q$19=100,$Q$19=120,$Q$19=150,$Q$19=170,$Q$19=200,$Q$19=220,$Q$19=240,$Q$19=250,$Q$19=260,$Q$19=290,$Q$19=310,$Q$19=320,$Q$19=330,$Q$19=340,$Q$19=350,$Q$19=460,$Q$19=470,$Q$19=500,$Q$19=560,$Q$19=600,$Q$19=800),1,0)</f>
        <v>#VALUE!</v>
      </c>
      <c r="P26" s="22">
        <v>14.59</v>
      </c>
      <c r="Q26" s="22">
        <v>18.56</v>
      </c>
      <c r="R26" s="28">
        <v>21.21</v>
      </c>
      <c r="S26" s="28">
        <v>23.24</v>
      </c>
      <c r="T26" s="28">
        <v>24.94</v>
      </c>
      <c r="U26" s="28">
        <v>26.37</v>
      </c>
      <c r="V26" s="28">
        <v>27.66</v>
      </c>
      <c r="W26" s="28">
        <v>28.82</v>
      </c>
      <c r="X26" s="28">
        <v>29.87</v>
      </c>
      <c r="Y26" s="28">
        <v>32.38</v>
      </c>
      <c r="Z26" s="28">
        <v>34.8</v>
      </c>
      <c r="AA26" s="28">
        <v>30.77</v>
      </c>
      <c r="AB26" s="24"/>
      <c r="AC26" s="29">
        <v>100</v>
      </c>
      <c r="AD26" s="29">
        <v>120</v>
      </c>
      <c r="AE26" s="29">
        <v>150</v>
      </c>
      <c r="AF26" s="29">
        <v>170</v>
      </c>
      <c r="AG26" s="29">
        <v>200</v>
      </c>
      <c r="AH26" s="29">
        <v>220</v>
      </c>
      <c r="AI26" s="29">
        <v>240</v>
      </c>
      <c r="AJ26" s="29">
        <v>250</v>
      </c>
      <c r="AK26" s="29">
        <v>260</v>
      </c>
      <c r="AL26" s="29">
        <v>290</v>
      </c>
      <c r="AM26" s="29">
        <v>310</v>
      </c>
      <c r="AN26" s="29">
        <v>320</v>
      </c>
      <c r="AO26" s="29">
        <v>330</v>
      </c>
      <c r="AP26" s="29">
        <v>340</v>
      </c>
      <c r="AQ26" s="29">
        <v>350</v>
      </c>
      <c r="AR26" s="29">
        <v>460</v>
      </c>
      <c r="AS26" s="29">
        <v>470</v>
      </c>
      <c r="AT26" s="29">
        <v>500</v>
      </c>
      <c r="AU26" s="29">
        <v>560</v>
      </c>
      <c r="AV26" s="29">
        <v>600</v>
      </c>
      <c r="AW26" s="29">
        <v>800</v>
      </c>
      <c r="AX26" s="29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</row>
    <row r="27" spans="1:12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40"/>
      <c r="M27" s="15">
        <v>7</v>
      </c>
      <c r="N27" s="15">
        <v>1</v>
      </c>
      <c r="O27" s="15" t="e">
        <f>IF(OR($Q$19=260,$Q$19=380,$Q$19=420,$Q$19=430,$Q$19=440,$Q$19=460,$Q$19=470,$Q$19=510,$Q$19=540,$Q$19=620,$Q$19=660,$Q$19=750,$Q$19=830,$Q$19=910),1,0)</f>
        <v>#VALUE!</v>
      </c>
      <c r="P27" s="22">
        <v>15.19</v>
      </c>
      <c r="Q27" s="22">
        <v>19.33</v>
      </c>
      <c r="R27" s="28">
        <v>22.06</v>
      </c>
      <c r="S27" s="28">
        <v>24.18</v>
      </c>
      <c r="T27" s="28">
        <v>25.94</v>
      </c>
      <c r="U27" s="28">
        <v>27.44</v>
      </c>
      <c r="V27" s="28">
        <v>28.78</v>
      </c>
      <c r="W27" s="28">
        <v>29.97</v>
      </c>
      <c r="X27" s="28">
        <v>31.08</v>
      </c>
      <c r="Y27" s="28">
        <v>33.68</v>
      </c>
      <c r="Z27" s="28">
        <v>36.21</v>
      </c>
      <c r="AA27" s="28">
        <v>32.03</v>
      </c>
      <c r="AB27" s="24"/>
      <c r="AC27" s="29">
        <v>260</v>
      </c>
      <c r="AD27" s="29">
        <v>380</v>
      </c>
      <c r="AE27" s="29">
        <v>420</v>
      </c>
      <c r="AF27" s="29">
        <v>430</v>
      </c>
      <c r="AG27" s="29">
        <v>440</v>
      </c>
      <c r="AH27" s="29">
        <v>460</v>
      </c>
      <c r="AI27" s="29">
        <v>470</v>
      </c>
      <c r="AJ27" s="29">
        <v>510</v>
      </c>
      <c r="AK27" s="29">
        <v>540</v>
      </c>
      <c r="AL27" s="29">
        <v>620</v>
      </c>
      <c r="AM27" s="29">
        <v>660</v>
      </c>
      <c r="AN27" s="29">
        <v>750</v>
      </c>
      <c r="AO27" s="29">
        <v>830</v>
      </c>
      <c r="AP27" s="29">
        <v>910</v>
      </c>
      <c r="AQ27" s="29"/>
      <c r="AR27" s="29"/>
      <c r="AS27" s="29"/>
      <c r="AT27" s="29"/>
      <c r="AU27" s="29"/>
      <c r="AV27" s="29"/>
      <c r="AW27" s="29"/>
      <c r="AX27" s="29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</row>
    <row r="28" spans="1:12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40"/>
      <c r="M28" s="15">
        <v>5</v>
      </c>
      <c r="N28" s="15">
        <v>1</v>
      </c>
      <c r="O28" s="15">
        <v>0</v>
      </c>
      <c r="P28" s="22">
        <v>15.78</v>
      </c>
      <c r="Q28" s="22">
        <v>20.07</v>
      </c>
      <c r="R28" s="28">
        <v>22.93</v>
      </c>
      <c r="S28" s="28">
        <v>25.13</v>
      </c>
      <c r="T28" s="28">
        <v>26.95</v>
      </c>
      <c r="U28" s="28">
        <v>28.52</v>
      </c>
      <c r="V28" s="28">
        <v>29.91</v>
      </c>
      <c r="W28" s="28">
        <v>31.16</v>
      </c>
      <c r="X28" s="28">
        <v>32.29</v>
      </c>
      <c r="Y28" s="28">
        <v>35</v>
      </c>
      <c r="Z28" s="28">
        <v>37.63</v>
      </c>
      <c r="AA28" s="28">
        <v>33.27</v>
      </c>
      <c r="AB28" s="24"/>
      <c r="AC28" s="29">
        <v>160</v>
      </c>
      <c r="AD28" s="29">
        <v>320</v>
      </c>
      <c r="AE28" s="29">
        <v>470</v>
      </c>
      <c r="AF28" s="29">
        <v>510</v>
      </c>
      <c r="AG28" s="29">
        <v>530</v>
      </c>
      <c r="AH28" s="29">
        <v>590</v>
      </c>
      <c r="AI28" s="29">
        <v>630</v>
      </c>
      <c r="AJ28" s="29">
        <v>660</v>
      </c>
      <c r="AK28" s="29">
        <v>690</v>
      </c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</row>
    <row r="29" spans="1:12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40"/>
      <c r="M29" s="15">
        <v>18</v>
      </c>
      <c r="N29" s="15">
        <v>0</v>
      </c>
      <c r="O29" s="15">
        <v>0</v>
      </c>
      <c r="P29" s="22">
        <v>16.37</v>
      </c>
      <c r="Q29" s="22">
        <v>20.83</v>
      </c>
      <c r="R29" s="28">
        <v>23.79</v>
      </c>
      <c r="S29" s="28">
        <v>26.07</v>
      </c>
      <c r="T29" s="28">
        <v>27.96</v>
      </c>
      <c r="U29" s="28">
        <v>29.59</v>
      </c>
      <c r="V29" s="28">
        <v>31.1</v>
      </c>
      <c r="W29" s="28">
        <v>32.33</v>
      </c>
      <c r="X29" s="28">
        <v>33.51</v>
      </c>
      <c r="Y29" s="28">
        <v>36.32</v>
      </c>
      <c r="Z29" s="28">
        <v>39.04</v>
      </c>
      <c r="AA29" s="28">
        <v>34.51</v>
      </c>
      <c r="AB29" s="24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</row>
    <row r="30" spans="1:12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0"/>
      <c r="M30" s="15">
        <v>6</v>
      </c>
      <c r="N30" s="15">
        <v>1</v>
      </c>
      <c r="O30" s="15" t="e">
        <f>IF(OR($Q$19=110,$Q$19=220,$Q$19=230,$Q$19=250,$Q$19=390,$Q$19=460),1,0)</f>
        <v>#VALUE!</v>
      </c>
      <c r="P30" s="22">
        <v>16.96</v>
      </c>
      <c r="Q30" s="22">
        <v>21.59</v>
      </c>
      <c r="R30" s="28">
        <v>24.64</v>
      </c>
      <c r="S30" s="28">
        <v>27.02</v>
      </c>
      <c r="T30" s="28">
        <v>28.98</v>
      </c>
      <c r="U30" s="28">
        <v>30.67</v>
      </c>
      <c r="V30" s="28">
        <v>32.16</v>
      </c>
      <c r="W30" s="28">
        <v>33.5</v>
      </c>
      <c r="X30" s="28">
        <v>34.72</v>
      </c>
      <c r="Y30" s="28">
        <v>37.64</v>
      </c>
      <c r="Z30" s="28">
        <v>40.47</v>
      </c>
      <c r="AA30" s="28">
        <v>35.77</v>
      </c>
      <c r="AB30" s="24"/>
      <c r="AC30" s="29">
        <v>110</v>
      </c>
      <c r="AD30" s="29">
        <v>220</v>
      </c>
      <c r="AE30" s="29">
        <v>230</v>
      </c>
      <c r="AF30" s="29">
        <v>250</v>
      </c>
      <c r="AG30" s="29">
        <v>390</v>
      </c>
      <c r="AH30" s="29">
        <v>460</v>
      </c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</row>
    <row r="31" spans="1:12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0"/>
      <c r="M31" s="15">
        <v>12</v>
      </c>
      <c r="N31" s="15">
        <v>0</v>
      </c>
      <c r="O31" s="15">
        <v>0</v>
      </c>
      <c r="P31" s="22">
        <v>17.56</v>
      </c>
      <c r="Q31" s="22">
        <v>22.34</v>
      </c>
      <c r="R31" s="28">
        <v>25.52</v>
      </c>
      <c r="S31" s="28">
        <v>27.96</v>
      </c>
      <c r="T31" s="28">
        <v>30.01</v>
      </c>
      <c r="U31" s="28">
        <v>31.75</v>
      </c>
      <c r="V31" s="28">
        <v>33.29</v>
      </c>
      <c r="W31" s="28">
        <v>34.68</v>
      </c>
      <c r="X31" s="28">
        <v>35.95</v>
      </c>
      <c r="Y31" s="28">
        <v>38.97</v>
      </c>
      <c r="Z31" s="28">
        <v>41.88</v>
      </c>
      <c r="AA31" s="28">
        <v>37.03</v>
      </c>
      <c r="AB31" s="24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</row>
    <row r="32" spans="1:12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40"/>
      <c r="M32" s="15">
        <v>3</v>
      </c>
      <c r="N32" s="15">
        <v>1</v>
      </c>
      <c r="O32" s="15" t="e">
        <f>IF(OR($Q$19=140,$Q$19=190,$Q$19=340),1,0)</f>
        <v>#VALUE!</v>
      </c>
      <c r="P32" s="22">
        <v>18.16</v>
      </c>
      <c r="Q32" s="22">
        <v>23.11</v>
      </c>
      <c r="R32" s="28">
        <v>26.38</v>
      </c>
      <c r="S32" s="28">
        <v>28.91</v>
      </c>
      <c r="T32" s="28">
        <v>31.01</v>
      </c>
      <c r="U32" s="28">
        <v>32.83</v>
      </c>
      <c r="V32" s="28">
        <v>34.43</v>
      </c>
      <c r="W32" s="28">
        <v>35.86</v>
      </c>
      <c r="X32" s="28">
        <v>37.16</v>
      </c>
      <c r="Y32" s="28">
        <v>40.29</v>
      </c>
      <c r="Z32" s="28">
        <v>43.3</v>
      </c>
      <c r="AA32" s="28">
        <v>38.3</v>
      </c>
      <c r="AB32" s="24"/>
      <c r="AC32" s="29">
        <v>140</v>
      </c>
      <c r="AD32" s="29">
        <v>190</v>
      </c>
      <c r="AE32" s="29">
        <v>340</v>
      </c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</row>
    <row r="33" spans="1:12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0"/>
      <c r="M33" s="15">
        <v>3</v>
      </c>
      <c r="N33" s="15">
        <v>1</v>
      </c>
      <c r="O33" s="15" t="e">
        <f>IF(OR($Q$19=210,$Q$19=470),1,0)</f>
        <v>#VALUE!</v>
      </c>
      <c r="P33" s="22">
        <v>18.76</v>
      </c>
      <c r="Q33" s="22">
        <v>23.87</v>
      </c>
      <c r="R33" s="28">
        <v>27.26</v>
      </c>
      <c r="S33" s="28">
        <v>29.87</v>
      </c>
      <c r="T33" s="28">
        <v>32.05</v>
      </c>
      <c r="U33" s="28">
        <v>33.91</v>
      </c>
      <c r="V33" s="28">
        <v>35.56</v>
      </c>
      <c r="W33" s="28">
        <v>37.04</v>
      </c>
      <c r="X33" s="28">
        <v>38.39</v>
      </c>
      <c r="Y33" s="28">
        <v>41.62</v>
      </c>
      <c r="Z33" s="28">
        <v>44.74</v>
      </c>
      <c r="AA33" s="28">
        <v>39.55</v>
      </c>
      <c r="AB33" s="24"/>
      <c r="AC33" s="29">
        <v>210</v>
      </c>
      <c r="AD33" s="29">
        <v>470</v>
      </c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</row>
    <row r="34" spans="1:12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0"/>
      <c r="M34" s="15">
        <v>4</v>
      </c>
      <c r="N34" s="15">
        <v>0</v>
      </c>
      <c r="O34" s="15">
        <v>0</v>
      </c>
      <c r="P34" s="22">
        <v>19.24</v>
      </c>
      <c r="Q34" s="22">
        <v>22.34</v>
      </c>
      <c r="R34" s="28">
        <v>25.52</v>
      </c>
      <c r="S34" s="28">
        <v>27.96</v>
      </c>
      <c r="T34" s="28">
        <v>30.01</v>
      </c>
      <c r="U34" s="28">
        <v>31.75</v>
      </c>
      <c r="V34" s="28">
        <v>33.29</v>
      </c>
      <c r="W34" s="28">
        <v>34.68</v>
      </c>
      <c r="X34" s="28">
        <v>37.66</v>
      </c>
      <c r="Y34" s="28">
        <v>42.86</v>
      </c>
      <c r="Z34" s="28">
        <v>47.39</v>
      </c>
      <c r="AA34" s="28">
        <v>43.45</v>
      </c>
      <c r="AB34" s="24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</row>
    <row r="35" spans="1:12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40"/>
      <c r="M35" s="15">
        <v>18</v>
      </c>
      <c r="N35" s="15">
        <v>0</v>
      </c>
      <c r="O35" s="15">
        <v>0</v>
      </c>
      <c r="P35" s="22">
        <v>19.36</v>
      </c>
      <c r="Q35" s="22">
        <v>24.62</v>
      </c>
      <c r="R35" s="28">
        <v>28.12</v>
      </c>
      <c r="S35" s="28">
        <v>30.83</v>
      </c>
      <c r="T35" s="28">
        <v>33.06</v>
      </c>
      <c r="U35" s="28">
        <v>35</v>
      </c>
      <c r="V35" s="28">
        <v>36.7</v>
      </c>
      <c r="W35" s="28">
        <v>38.22</v>
      </c>
      <c r="X35" s="28">
        <v>39.62</v>
      </c>
      <c r="Y35" s="28">
        <v>42.95</v>
      </c>
      <c r="Z35" s="28">
        <v>46.16</v>
      </c>
      <c r="AA35" s="28">
        <v>40.82</v>
      </c>
      <c r="AB35" s="24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</row>
    <row r="36" spans="1:12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40"/>
      <c r="M36" s="15">
        <v>6</v>
      </c>
      <c r="N36" s="15">
        <v>1</v>
      </c>
      <c r="O36" s="15" t="e">
        <f>IF(OR($Q$19=100,$Q$19=110,$Q$19=140,$Q$19=160,$Q$19=170,$Q$19=190,$Q$19=230,$Q$19=300,$Q$19=320,$Q$19=400,$Q$19=430,$Q$19=500,$Q$19=800),1,0)</f>
        <v>#VALUE!</v>
      </c>
      <c r="P36" s="22">
        <v>19.96</v>
      </c>
      <c r="Q36" s="22">
        <v>25.39</v>
      </c>
      <c r="R36" s="28">
        <v>29</v>
      </c>
      <c r="S36" s="28">
        <v>31.79</v>
      </c>
      <c r="T36" s="28">
        <v>34.09</v>
      </c>
      <c r="U36" s="28">
        <v>36.08</v>
      </c>
      <c r="V36" s="28">
        <v>37.83</v>
      </c>
      <c r="W36" s="28">
        <v>39.41</v>
      </c>
      <c r="X36" s="28">
        <v>40.85</v>
      </c>
      <c r="Y36" s="28">
        <v>44.28</v>
      </c>
      <c r="Z36" s="28">
        <v>47.6</v>
      </c>
      <c r="AA36" s="28">
        <v>42.09</v>
      </c>
      <c r="AB36" s="24"/>
      <c r="AC36" s="29">
        <v>100</v>
      </c>
      <c r="AD36" s="29">
        <v>110</v>
      </c>
      <c r="AE36" s="29">
        <v>140</v>
      </c>
      <c r="AF36" s="29">
        <v>160</v>
      </c>
      <c r="AG36" s="29">
        <v>170</v>
      </c>
      <c r="AH36" s="29">
        <v>190</v>
      </c>
      <c r="AI36" s="29">
        <v>230</v>
      </c>
      <c r="AJ36" s="29">
        <v>300</v>
      </c>
      <c r="AK36" s="29">
        <v>320</v>
      </c>
      <c r="AL36" s="29">
        <v>400</v>
      </c>
      <c r="AM36" s="29">
        <v>430</v>
      </c>
      <c r="AN36" s="29">
        <v>500</v>
      </c>
      <c r="AO36" s="29">
        <v>800</v>
      </c>
      <c r="AP36" s="29"/>
      <c r="AQ36" s="29"/>
      <c r="AR36" s="29"/>
      <c r="AS36" s="29"/>
      <c r="AT36" s="29"/>
      <c r="AU36" s="29"/>
      <c r="AV36" s="29"/>
      <c r="AW36" s="29"/>
      <c r="AX36" s="29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</row>
    <row r="37" spans="1:12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40"/>
      <c r="M37" s="15">
        <v>9</v>
      </c>
      <c r="N37" s="15">
        <v>0</v>
      </c>
      <c r="O37" s="15">
        <v>0</v>
      </c>
      <c r="P37" s="22">
        <v>20.56</v>
      </c>
      <c r="Q37" s="22">
        <v>26.16</v>
      </c>
      <c r="R37" s="28">
        <v>29.87</v>
      </c>
      <c r="S37" s="28">
        <v>32.74</v>
      </c>
      <c r="T37" s="28">
        <v>35.12</v>
      </c>
      <c r="U37" s="28">
        <v>37.16</v>
      </c>
      <c r="V37" s="28">
        <v>38.98</v>
      </c>
      <c r="W37" s="28">
        <v>40.6</v>
      </c>
      <c r="X37" s="28">
        <v>42.08</v>
      </c>
      <c r="Y37" s="28">
        <v>45.61</v>
      </c>
      <c r="Z37" s="28">
        <v>49.04</v>
      </c>
      <c r="AA37" s="28">
        <v>43.36</v>
      </c>
      <c r="AB37" s="24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</row>
    <row r="38" spans="1:12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40"/>
      <c r="M38" s="15">
        <v>11</v>
      </c>
      <c r="N38" s="15">
        <v>0</v>
      </c>
      <c r="O38" s="15" t="e">
        <f>IF(OR($Q$19=111,$Q$19=123,$Q$19=190,$Q$19=310,$Q$19=370,$Q$19=410,$Q$19=180,$Q$19=550,$Q$19=580,$Q$19=590,$Q$19=630,$Q$19=650,$Q$19=670,$Q$19=740,$Q$19=840,$Q$19=880,$Q$19=940),1,0)</f>
        <v>#VALUE!</v>
      </c>
      <c r="P38" s="22">
        <v>21.88</v>
      </c>
      <c r="Q38" s="22">
        <v>25.39</v>
      </c>
      <c r="R38" s="28">
        <v>29</v>
      </c>
      <c r="S38" s="28">
        <v>31.79</v>
      </c>
      <c r="T38" s="28">
        <v>34.09</v>
      </c>
      <c r="U38" s="28">
        <v>36.08</v>
      </c>
      <c r="V38" s="28">
        <v>37.83</v>
      </c>
      <c r="W38" s="28">
        <v>39.41</v>
      </c>
      <c r="X38" s="28">
        <v>40.85</v>
      </c>
      <c r="Y38" s="28">
        <v>46.5</v>
      </c>
      <c r="Z38" s="28">
        <v>51.41</v>
      </c>
      <c r="AA38" s="28">
        <v>47.14</v>
      </c>
      <c r="AB38" s="24"/>
      <c r="AC38" s="29">
        <v>111</v>
      </c>
      <c r="AD38" s="29">
        <v>123</v>
      </c>
      <c r="AE38" s="29">
        <v>190</v>
      </c>
      <c r="AF38" s="29">
        <v>310</v>
      </c>
      <c r="AG38" s="29">
        <v>370</v>
      </c>
      <c r="AH38" s="29">
        <v>410</v>
      </c>
      <c r="AI38" s="29">
        <v>480</v>
      </c>
      <c r="AJ38" s="29">
        <v>550</v>
      </c>
      <c r="AK38" s="29">
        <v>580</v>
      </c>
      <c r="AL38" s="29">
        <v>590</v>
      </c>
      <c r="AM38" s="29">
        <v>630</v>
      </c>
      <c r="AN38" s="29">
        <v>650</v>
      </c>
      <c r="AO38" s="29">
        <v>670</v>
      </c>
      <c r="AP38" s="29">
        <v>740</v>
      </c>
      <c r="AQ38" s="29">
        <v>840</v>
      </c>
      <c r="AR38" s="29">
        <v>880</v>
      </c>
      <c r="AS38" s="29">
        <v>940</v>
      </c>
      <c r="AT38" s="29"/>
      <c r="AU38" s="29"/>
      <c r="AV38" s="29"/>
      <c r="AW38" s="29"/>
      <c r="AX38" s="29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</row>
    <row r="39" spans="1:12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40"/>
      <c r="M39" s="15">
        <v>9</v>
      </c>
      <c r="N39" s="15">
        <v>0</v>
      </c>
      <c r="O39" s="15">
        <v>0</v>
      </c>
      <c r="P39" s="22">
        <v>21.16</v>
      </c>
      <c r="Q39" s="22">
        <v>26.93</v>
      </c>
      <c r="R39" s="28">
        <v>30.75</v>
      </c>
      <c r="S39" s="28">
        <v>33.7</v>
      </c>
      <c r="T39" s="28">
        <v>36.15</v>
      </c>
      <c r="U39" s="28">
        <v>38.26</v>
      </c>
      <c r="V39" s="28">
        <v>40.12</v>
      </c>
      <c r="W39" s="28">
        <v>41.78</v>
      </c>
      <c r="X39" s="28">
        <v>43.31</v>
      </c>
      <c r="Y39" s="28">
        <v>46.96</v>
      </c>
      <c r="Z39" s="28">
        <v>50.47</v>
      </c>
      <c r="AA39" s="28">
        <v>44.63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</row>
    <row r="40" spans="1:12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40"/>
      <c r="M40" s="15">
        <v>7</v>
      </c>
      <c r="N40" s="15">
        <v>0</v>
      </c>
      <c r="O40" s="15">
        <v>0</v>
      </c>
      <c r="P40" s="22">
        <v>21.77</v>
      </c>
      <c r="Q40" s="22">
        <v>27.69</v>
      </c>
      <c r="R40" s="28">
        <v>31.63</v>
      </c>
      <c r="S40" s="28">
        <v>34.66</v>
      </c>
      <c r="T40" s="28">
        <v>37.18</v>
      </c>
      <c r="U40" s="28">
        <v>39.34</v>
      </c>
      <c r="V40" s="28">
        <v>41.26</v>
      </c>
      <c r="W40" s="28">
        <v>42.98</v>
      </c>
      <c r="X40" s="28">
        <v>46.66</v>
      </c>
      <c r="Y40" s="28">
        <v>50.6</v>
      </c>
      <c r="Z40" s="28">
        <v>54.38</v>
      </c>
      <c r="AA40" s="28">
        <v>48.08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</row>
    <row r="41" spans="1:125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40"/>
      <c r="M41" s="15">
        <v>20</v>
      </c>
      <c r="N41" s="15">
        <v>0</v>
      </c>
      <c r="O41" s="15">
        <v>0</v>
      </c>
      <c r="P41" s="22">
        <v>21.83</v>
      </c>
      <c r="Q41" s="22">
        <v>26.94</v>
      </c>
      <c r="R41" s="28">
        <v>30.31</v>
      </c>
      <c r="S41" s="28">
        <v>33.29</v>
      </c>
      <c r="T41" s="28">
        <v>37.61</v>
      </c>
      <c r="U41" s="28">
        <v>40.99</v>
      </c>
      <c r="V41" s="28">
        <v>44.23</v>
      </c>
      <c r="W41" s="28">
        <v>49</v>
      </c>
      <c r="X41" s="28">
        <v>52.89</v>
      </c>
      <c r="Y41" s="28">
        <v>57.77</v>
      </c>
      <c r="Z41" s="28">
        <v>59.42</v>
      </c>
      <c r="AA41" s="28">
        <v>56.66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</row>
    <row r="42" spans="1:125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0"/>
      <c r="M42" s="15">
        <v>10</v>
      </c>
      <c r="N42" s="15">
        <v>0</v>
      </c>
      <c r="O42" s="15">
        <v>0</v>
      </c>
      <c r="P42" s="15"/>
      <c r="Q42" s="1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</row>
    <row r="43" spans="1:125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40"/>
      <c r="M43" s="15">
        <v>19</v>
      </c>
      <c r="N43" s="15">
        <v>0</v>
      </c>
      <c r="O43" s="15" t="e">
        <f>IF($Q$19=870,1,0)</f>
        <v>#VALUE!</v>
      </c>
      <c r="P43" s="15"/>
      <c r="Q43" s="15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>
        <v>870</v>
      </c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</row>
    <row r="44" spans="1:125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40"/>
      <c r="M44" s="15">
        <v>9</v>
      </c>
      <c r="N44" s="15">
        <v>0</v>
      </c>
      <c r="O44" s="15">
        <v>0</v>
      </c>
      <c r="P44" s="15"/>
      <c r="Q44" s="15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</row>
    <row r="45" spans="1:125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40"/>
      <c r="M45" s="15">
        <v>7</v>
      </c>
      <c r="N45" s="15">
        <v>0</v>
      </c>
      <c r="O45" s="15">
        <v>0</v>
      </c>
      <c r="P45" s="15"/>
      <c r="Q45" s="15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</row>
    <row r="46" spans="1:125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40"/>
      <c r="M46" s="15">
        <v>11</v>
      </c>
      <c r="N46" s="15">
        <v>1</v>
      </c>
      <c r="O46" s="15" t="e">
        <f>IF(OR($Q$19=210,$Q$19=240,$Q$19=370,$Q$19=640,$Q$19=650),1,0)</f>
        <v>#VALUE!</v>
      </c>
      <c r="P46" s="15"/>
      <c r="Q46" s="19"/>
      <c r="R46" s="26"/>
      <c r="S46" s="26"/>
      <c r="T46" s="26"/>
      <c r="U46" s="26"/>
      <c r="V46" s="24"/>
      <c r="W46" s="24"/>
      <c r="X46" s="24"/>
      <c r="Y46" s="24"/>
      <c r="Z46" s="24"/>
      <c r="AA46" s="24"/>
      <c r="AB46" s="24"/>
      <c r="AC46" s="24">
        <v>210</v>
      </c>
      <c r="AD46" s="24">
        <v>240</v>
      </c>
      <c r="AE46" s="24">
        <v>370</v>
      </c>
      <c r="AF46" s="24">
        <v>640</v>
      </c>
      <c r="AG46" s="24">
        <v>650</v>
      </c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</row>
    <row r="47" spans="1:125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40"/>
      <c r="M47" s="15">
        <v>5</v>
      </c>
      <c r="N47" s="15">
        <v>1</v>
      </c>
      <c r="O47" s="15" t="e">
        <f>IF(OR($Q$19=190,$Q$19=310,$Q$19=410,$Q$19=420,$Q$19=560,$Q$19=620),1,0)</f>
        <v>#VALUE!</v>
      </c>
      <c r="P47" s="15"/>
      <c r="Q47" s="19"/>
      <c r="R47" s="26">
        <f>IF(AND(D4="",C4&lt;&gt;""),C4,"")</f>
      </c>
      <c r="S47" s="26"/>
      <c r="T47" s="26"/>
      <c r="U47" s="26"/>
      <c r="V47" s="24"/>
      <c r="W47" s="24"/>
      <c r="X47" s="24"/>
      <c r="Y47" s="24"/>
      <c r="Z47" s="24"/>
      <c r="AA47" s="24"/>
      <c r="AB47" s="24"/>
      <c r="AC47" s="24">
        <v>190</v>
      </c>
      <c r="AD47" s="24">
        <v>310</v>
      </c>
      <c r="AE47" s="24">
        <v>410</v>
      </c>
      <c r="AF47" s="24">
        <v>420</v>
      </c>
      <c r="AG47" s="24">
        <v>560</v>
      </c>
      <c r="AH47" s="24">
        <v>620</v>
      </c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</row>
    <row r="48" spans="1:125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40"/>
      <c r="M48" s="15">
        <v>16</v>
      </c>
      <c r="N48" s="15">
        <v>0</v>
      </c>
      <c r="O48" s="15">
        <v>0</v>
      </c>
      <c r="P48" s="15"/>
      <c r="Q48" s="19"/>
      <c r="R48" s="26">
        <f>IF(AND(D5="",C5&lt;&gt;""),C5,"")</f>
      </c>
      <c r="S48" s="26"/>
      <c r="T48" s="26"/>
      <c r="U48" s="26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</row>
    <row r="49" spans="1:125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40"/>
      <c r="M49" s="15">
        <v>14</v>
      </c>
      <c r="N49" s="15">
        <v>0</v>
      </c>
      <c r="O49" s="15">
        <v>0</v>
      </c>
      <c r="P49" s="15"/>
      <c r="Q49" s="19"/>
      <c r="R49" s="26">
        <f>IF(AND(O18="OK",C6&lt;&gt;""),IF(AND(D7="",C7&lt;&gt;""),CONCATENATE(C6," ",C7),""),"")</f>
      </c>
      <c r="S49" s="26"/>
      <c r="T49" s="26"/>
      <c r="U49" s="26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</row>
    <row r="50" spans="1:125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0"/>
      <c r="M50" s="15">
        <v>19</v>
      </c>
      <c r="N50" s="15">
        <v>0</v>
      </c>
      <c r="O50" s="15" t="e">
        <f>IF(OR($Q$19=242,$Q$19=253,$Q$19=259,$Q$19=900,$Q$19=990),1,0)</f>
        <v>#VALUE!</v>
      </c>
      <c r="P50" s="40"/>
      <c r="Q50" s="43"/>
      <c r="R50" s="26" t="str">
        <f>CONCATENATE(C8," / ",C9)</f>
        <v> / </v>
      </c>
      <c r="S50" s="26"/>
      <c r="T50" s="26"/>
      <c r="U50" s="26"/>
      <c r="V50" s="24"/>
      <c r="W50" s="24"/>
      <c r="X50" s="24"/>
      <c r="Y50" s="24"/>
      <c r="Z50" s="24"/>
      <c r="AA50" s="24"/>
      <c r="AB50" s="24"/>
      <c r="AC50" s="24">
        <v>242</v>
      </c>
      <c r="AD50" s="24">
        <v>253</v>
      </c>
      <c r="AE50" s="24">
        <v>259</v>
      </c>
      <c r="AF50" s="24">
        <v>900</v>
      </c>
      <c r="AG50" s="24">
        <v>990</v>
      </c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</row>
    <row r="51" spans="1:125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0"/>
      <c r="M51" s="15">
        <v>2</v>
      </c>
      <c r="N51" s="15">
        <v>1</v>
      </c>
      <c r="O51" s="15" t="e">
        <f>IF($Q$19=750,1,0)</f>
        <v>#VALUE!</v>
      </c>
      <c r="P51" s="40"/>
      <c r="Q51" s="43"/>
      <c r="R51" s="47"/>
      <c r="S51" s="31"/>
      <c r="T51" s="31"/>
      <c r="U51" s="31"/>
      <c r="V51" s="24"/>
      <c r="W51" s="24"/>
      <c r="X51" s="24"/>
      <c r="Y51" s="24"/>
      <c r="Z51" s="24"/>
      <c r="AA51" s="24"/>
      <c r="AB51" s="24"/>
      <c r="AC51" s="24">
        <v>750</v>
      </c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</row>
    <row r="52" spans="1:125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0"/>
      <c r="M52" s="15">
        <v>4</v>
      </c>
      <c r="N52" s="15">
        <v>1</v>
      </c>
      <c r="O52" s="15" t="e">
        <f>IF(OR($Q$19=110,$Q$19=160,$Q$19=440),1,0)</f>
        <v>#VALUE!</v>
      </c>
      <c r="P52" s="40"/>
      <c r="Q52" s="40"/>
      <c r="R52" s="30"/>
      <c r="S52" s="30"/>
      <c r="T52" s="30"/>
      <c r="U52" s="30"/>
      <c r="V52" s="44"/>
      <c r="W52" s="44"/>
      <c r="X52" s="24"/>
      <c r="Y52" s="24"/>
      <c r="Z52" s="24"/>
      <c r="AA52" s="24"/>
      <c r="AB52" s="24"/>
      <c r="AC52" s="24">
        <v>110</v>
      </c>
      <c r="AD52" s="24">
        <v>160</v>
      </c>
      <c r="AE52" s="24">
        <v>440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</row>
    <row r="53" spans="1:125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0"/>
      <c r="M53" s="15">
        <v>6</v>
      </c>
      <c r="N53" s="15">
        <v>0</v>
      </c>
      <c r="O53" s="15">
        <v>0</v>
      </c>
      <c r="P53" s="40"/>
      <c r="Q53" s="40"/>
      <c r="R53" s="30"/>
      <c r="S53" s="45"/>
      <c r="T53" s="45"/>
      <c r="U53" s="45"/>
      <c r="V53" s="44"/>
      <c r="W53" s="4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</row>
    <row r="54" spans="1:12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40"/>
      <c r="M54" s="15">
        <v>9</v>
      </c>
      <c r="N54" s="15">
        <v>0</v>
      </c>
      <c r="O54" s="15">
        <v>0</v>
      </c>
      <c r="P54" s="40"/>
      <c r="Q54" s="40"/>
      <c r="R54" s="30"/>
      <c r="S54" s="45"/>
      <c r="T54" s="45"/>
      <c r="U54" s="45"/>
      <c r="V54" s="44"/>
      <c r="W54" s="4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</row>
    <row r="55" spans="1:12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40"/>
      <c r="M55" s="15">
        <v>1</v>
      </c>
      <c r="N55" s="15">
        <v>0</v>
      </c>
      <c r="O55" s="15">
        <v>0</v>
      </c>
      <c r="P55" s="40"/>
      <c r="Q55" s="40"/>
      <c r="R55" s="30"/>
      <c r="S55" s="45"/>
      <c r="T55" s="45"/>
      <c r="U55" s="45"/>
      <c r="V55" s="44"/>
      <c r="W55" s="4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</row>
    <row r="56" spans="1:12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40"/>
      <c r="M56" s="15">
        <v>16</v>
      </c>
      <c r="N56" s="15">
        <v>0</v>
      </c>
      <c r="O56" s="15">
        <v>0</v>
      </c>
      <c r="P56" s="40"/>
      <c r="Q56" s="40"/>
      <c r="R56" s="44"/>
      <c r="S56" s="44"/>
      <c r="T56" s="44"/>
      <c r="U56" s="44"/>
      <c r="V56" s="44"/>
      <c r="W56" s="4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</row>
    <row r="57" spans="1:12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40"/>
      <c r="M57" s="15">
        <v>9</v>
      </c>
      <c r="N57" s="15">
        <v>0</v>
      </c>
      <c r="O57" s="15">
        <v>0</v>
      </c>
      <c r="P57" s="40"/>
      <c r="Q57" s="40"/>
      <c r="R57" s="44"/>
      <c r="S57" s="44"/>
      <c r="T57" s="44"/>
      <c r="U57" s="44"/>
      <c r="V57" s="44"/>
      <c r="W57" s="4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</row>
    <row r="58" spans="1:125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40"/>
      <c r="M58" s="15">
        <v>11</v>
      </c>
      <c r="N58" s="15">
        <v>0</v>
      </c>
      <c r="O58" s="15">
        <v>0</v>
      </c>
      <c r="P58" s="40"/>
      <c r="Q58" s="40"/>
      <c r="R58" s="44"/>
      <c r="S58" s="44"/>
      <c r="T58" s="44"/>
      <c r="U58" s="44"/>
      <c r="V58" s="44"/>
      <c r="W58" s="4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</row>
    <row r="59" spans="1:125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40"/>
      <c r="M59" s="15">
        <v>6</v>
      </c>
      <c r="N59" s="15">
        <v>1</v>
      </c>
      <c r="O59" s="15" t="e">
        <f>IF(OR($Q$19=112,$Q$19=114,$Q$19=119,$Q$19=120,$Q$19=134,$Q$19=142,$Q$19=144,$Q$19=160,$Q$19=190,$Q$19=220,$Q$19=250,$Q$19=340,$Q$19=350,$Q$19=360,$Q$19=380,$Q$19=450,$Q$19=470,$Q$19=510,$Q$19=520,$Q$19=570,$Q$19=580,$Q$19=650,$Q$19=660,$Q$19=680,$Q$19=710,$Q$19=140,$Q$19=750,$Q$19=760,$Q$19=770),1,IF(OR($Q$19=830,$Q$19=860,$Q$19=880,$Q$19=890,$Q$19=930,$Q$19=950,$Q$19=970),1,0))</f>
        <v>#VALUE!</v>
      </c>
      <c r="P59" s="40"/>
      <c r="Q59" s="40"/>
      <c r="R59" s="44"/>
      <c r="S59" s="44"/>
      <c r="T59" s="44"/>
      <c r="U59" s="44"/>
      <c r="V59" s="44"/>
      <c r="W59" s="44"/>
      <c r="X59" s="24"/>
      <c r="Y59" s="24"/>
      <c r="Z59" s="24"/>
      <c r="AA59" s="24"/>
      <c r="AB59" s="24"/>
      <c r="AC59" s="24">
        <v>112</v>
      </c>
      <c r="AD59" s="24">
        <v>114</v>
      </c>
      <c r="AE59" s="24">
        <v>119</v>
      </c>
      <c r="AF59" s="24">
        <v>120</v>
      </c>
      <c r="AG59" s="24">
        <v>134</v>
      </c>
      <c r="AH59" s="24">
        <v>142</v>
      </c>
      <c r="AI59" s="24">
        <v>144</v>
      </c>
      <c r="AJ59" s="24">
        <v>160</v>
      </c>
      <c r="AK59" s="24">
        <v>190</v>
      </c>
      <c r="AL59" s="24">
        <v>220</v>
      </c>
      <c r="AM59" s="24">
        <v>250</v>
      </c>
      <c r="AN59" s="24">
        <v>340</v>
      </c>
      <c r="AO59" s="24">
        <v>350</v>
      </c>
      <c r="AP59" s="24">
        <v>360</v>
      </c>
      <c r="AQ59" s="24">
        <v>380</v>
      </c>
      <c r="AR59" s="24">
        <v>450</v>
      </c>
      <c r="AS59" s="24">
        <v>470</v>
      </c>
      <c r="AT59" s="24">
        <v>510</v>
      </c>
      <c r="AU59" s="24">
        <v>520</v>
      </c>
      <c r="AV59" s="24">
        <v>570</v>
      </c>
      <c r="AW59" s="24">
        <v>580</v>
      </c>
      <c r="AX59" s="24">
        <v>650</v>
      </c>
      <c r="AY59" s="24">
        <v>660</v>
      </c>
      <c r="AZ59" s="24">
        <v>680</v>
      </c>
      <c r="BA59" s="24">
        <v>710</v>
      </c>
      <c r="BB59" s="24">
        <v>740</v>
      </c>
      <c r="BC59" s="24">
        <v>750</v>
      </c>
      <c r="BD59" s="24">
        <v>760</v>
      </c>
      <c r="BE59" s="24">
        <v>770</v>
      </c>
      <c r="BF59" s="24">
        <v>830</v>
      </c>
      <c r="BG59" s="24">
        <v>860</v>
      </c>
      <c r="BH59" s="24">
        <v>880</v>
      </c>
      <c r="BI59" s="24">
        <v>890</v>
      </c>
      <c r="BJ59" s="24">
        <v>930</v>
      </c>
      <c r="BK59" s="24">
        <v>950</v>
      </c>
      <c r="BL59" s="24">
        <v>970</v>
      </c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</row>
    <row r="60" spans="1:125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0"/>
      <c r="M60" s="15">
        <v>10</v>
      </c>
      <c r="N60" s="15">
        <v>1</v>
      </c>
      <c r="O60" s="15" t="e">
        <f>IF(OR($Q$19=$Q$19=150,$Q$19=170,$Q$19=220,$Q$19=250,$Q$19=300,$Q$19=310,$Q$19=360,$Q$19=370,$Q$19=400,$Q$19=460,$Q$19=520),1,0)</f>
        <v>#VALUE!</v>
      </c>
      <c r="P60" s="40"/>
      <c r="Q60" s="40"/>
      <c r="R60" s="44"/>
      <c r="S60" s="44"/>
      <c r="T60" s="44"/>
      <c r="U60" s="44"/>
      <c r="V60" s="44"/>
      <c r="W60" s="44"/>
      <c r="X60" s="24"/>
      <c r="Y60" s="24"/>
      <c r="Z60" s="24"/>
      <c r="AA60" s="24"/>
      <c r="AB60" s="24"/>
      <c r="AC60" s="24">
        <v>150</v>
      </c>
      <c r="AD60" s="24">
        <v>170</v>
      </c>
      <c r="AE60" s="24">
        <v>220</v>
      </c>
      <c r="AF60" s="24">
        <v>250</v>
      </c>
      <c r="AG60" s="24">
        <v>300</v>
      </c>
      <c r="AH60" s="24">
        <v>310</v>
      </c>
      <c r="AI60" s="24">
        <v>360</v>
      </c>
      <c r="AJ60" s="24">
        <v>370</v>
      </c>
      <c r="AK60" s="24">
        <v>400</v>
      </c>
      <c r="AL60" s="24">
        <v>460</v>
      </c>
      <c r="AM60" s="24">
        <v>520</v>
      </c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</row>
    <row r="61" spans="1:125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40"/>
      <c r="M61" s="15">
        <v>8</v>
      </c>
      <c r="N61" s="15">
        <v>0</v>
      </c>
      <c r="O61" s="15">
        <v>0</v>
      </c>
      <c r="P61" s="40"/>
      <c r="Q61" s="40"/>
      <c r="R61" s="44"/>
      <c r="S61" s="44"/>
      <c r="T61" s="44"/>
      <c r="U61" s="44"/>
      <c r="V61" s="44"/>
      <c r="W61" s="4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</row>
    <row r="62" spans="1:125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40"/>
      <c r="M62" s="15">
        <v>11</v>
      </c>
      <c r="N62" s="15">
        <v>0</v>
      </c>
      <c r="O62" s="15">
        <v>0</v>
      </c>
      <c r="P62" s="40"/>
      <c r="Q62" s="40"/>
      <c r="R62" s="44"/>
      <c r="S62" s="44"/>
      <c r="T62" s="44"/>
      <c r="U62" s="44"/>
      <c r="V62" s="44"/>
      <c r="W62" s="4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</row>
    <row r="63" spans="1:125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40"/>
      <c r="M63" s="15">
        <v>5</v>
      </c>
      <c r="N63" s="15">
        <v>0</v>
      </c>
      <c r="O63" s="15">
        <v>0</v>
      </c>
      <c r="P63" s="40"/>
      <c r="Q63" s="40"/>
      <c r="R63" s="44"/>
      <c r="S63" s="44"/>
      <c r="T63" s="44"/>
      <c r="U63" s="44"/>
      <c r="V63" s="44"/>
      <c r="W63" s="4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</row>
    <row r="64" spans="1:125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40"/>
      <c r="M64" s="15">
        <v>5</v>
      </c>
      <c r="N64" s="15">
        <v>0</v>
      </c>
      <c r="O64" s="15" t="e">
        <f>IF($Q$19=450,1,0)</f>
        <v>#VALUE!</v>
      </c>
      <c r="P64" s="40"/>
      <c r="Q64" s="40"/>
      <c r="R64" s="44"/>
      <c r="S64" s="44"/>
      <c r="T64" s="44"/>
      <c r="U64" s="44"/>
      <c r="V64" s="44"/>
      <c r="W64" s="44"/>
      <c r="X64" s="24"/>
      <c r="Y64" s="24"/>
      <c r="Z64" s="24"/>
      <c r="AA64" s="24"/>
      <c r="AB64" s="24"/>
      <c r="AC64" s="24">
        <v>450</v>
      </c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</row>
    <row r="65" spans="1:125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40"/>
      <c r="M65" s="15">
        <v>14</v>
      </c>
      <c r="N65" s="15">
        <v>0</v>
      </c>
      <c r="O65" s="15">
        <v>0</v>
      </c>
      <c r="P65" s="40"/>
      <c r="Q65" s="40"/>
      <c r="R65" s="44"/>
      <c r="S65" s="44"/>
      <c r="T65" s="44"/>
      <c r="U65" s="44"/>
      <c r="V65" s="44"/>
      <c r="W65" s="4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</row>
    <row r="66" spans="1:125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40"/>
      <c r="M66" s="15">
        <v>12</v>
      </c>
      <c r="N66" s="15">
        <v>0</v>
      </c>
      <c r="O66" s="15">
        <v>0</v>
      </c>
      <c r="P66" s="40"/>
      <c r="Q66" s="40"/>
      <c r="R66" s="44"/>
      <c r="S66" s="44"/>
      <c r="T66" s="44"/>
      <c r="U66" s="44"/>
      <c r="V66" s="44"/>
      <c r="W66" s="4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</row>
    <row r="67" spans="1:125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40"/>
      <c r="M67" s="15">
        <v>5</v>
      </c>
      <c r="N67" s="15">
        <v>0</v>
      </c>
      <c r="O67" s="15">
        <v>0</v>
      </c>
      <c r="P67" s="40"/>
      <c r="Q67" s="40"/>
      <c r="R67" s="44"/>
      <c r="S67" s="44"/>
      <c r="T67" s="44"/>
      <c r="U67" s="44"/>
      <c r="V67" s="44"/>
      <c r="W67" s="4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</row>
    <row r="68" spans="1:125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40"/>
      <c r="M68" s="15">
        <v>6</v>
      </c>
      <c r="N68" s="15">
        <v>0</v>
      </c>
      <c r="O68" s="15">
        <v>0</v>
      </c>
      <c r="P68" s="40"/>
      <c r="Q68" s="40"/>
      <c r="R68" s="44"/>
      <c r="S68" s="44"/>
      <c r="T68" s="44"/>
      <c r="U68" s="44"/>
      <c r="V68" s="44"/>
      <c r="W68" s="4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</row>
    <row r="69" spans="1:125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40"/>
      <c r="M69" s="15">
        <v>11</v>
      </c>
      <c r="N69" s="15">
        <v>1</v>
      </c>
      <c r="O69" s="15" t="e">
        <f>IF($Q$19=250,1,0)</f>
        <v>#VALUE!</v>
      </c>
      <c r="P69" s="40"/>
      <c r="Q69" s="40"/>
      <c r="R69" s="44"/>
      <c r="S69" s="44"/>
      <c r="T69" s="44"/>
      <c r="U69" s="44"/>
      <c r="V69" s="44"/>
      <c r="W69" s="44"/>
      <c r="X69" s="24"/>
      <c r="Y69" s="24"/>
      <c r="Z69" s="24"/>
      <c r="AA69" s="24"/>
      <c r="AB69" s="24"/>
      <c r="AC69" s="24">
        <v>250</v>
      </c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</row>
    <row r="70" spans="1:125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40"/>
      <c r="M70" s="15">
        <v>14</v>
      </c>
      <c r="N70" s="15">
        <v>0</v>
      </c>
      <c r="O70" s="15">
        <v>0</v>
      </c>
      <c r="P70" s="40"/>
      <c r="Q70" s="40"/>
      <c r="R70" s="44"/>
      <c r="S70" s="44"/>
      <c r="T70" s="44"/>
      <c r="U70" s="44"/>
      <c r="V70" s="44"/>
      <c r="W70" s="4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</row>
    <row r="71" spans="1:125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40"/>
      <c r="M71" s="15">
        <v>18</v>
      </c>
      <c r="N71" s="15">
        <v>0</v>
      </c>
      <c r="O71" s="15" t="e">
        <f>IF(OR($Q$19=170,$Q$19=400,$Q$19=550),1,0)</f>
        <v>#VALUE!</v>
      </c>
      <c r="P71" s="40"/>
      <c r="Q71" s="40"/>
      <c r="R71" s="44"/>
      <c r="S71" s="44"/>
      <c r="T71" s="44"/>
      <c r="U71" s="44"/>
      <c r="V71" s="44"/>
      <c r="W71" s="44"/>
      <c r="X71" s="24"/>
      <c r="Y71" s="24"/>
      <c r="Z71" s="24"/>
      <c r="AA71" s="24"/>
      <c r="AB71" s="24"/>
      <c r="AC71" s="24">
        <v>170</v>
      </c>
      <c r="AD71" s="24">
        <v>400</v>
      </c>
      <c r="AE71" s="24">
        <v>550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</row>
    <row r="72" spans="1:125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40"/>
      <c r="M72" s="15">
        <v>15</v>
      </c>
      <c r="N72" s="15">
        <v>0</v>
      </c>
      <c r="O72" s="15">
        <v>0</v>
      </c>
      <c r="P72" s="40"/>
      <c r="Q72" s="40"/>
      <c r="R72" s="44"/>
      <c r="S72" s="44"/>
      <c r="T72" s="44"/>
      <c r="U72" s="44"/>
      <c r="V72" s="44"/>
      <c r="W72" s="4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</row>
    <row r="73" spans="1:125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40"/>
      <c r="M73" s="15">
        <v>12</v>
      </c>
      <c r="N73" s="15">
        <v>0</v>
      </c>
      <c r="O73" s="15">
        <v>0</v>
      </c>
      <c r="P73" s="40"/>
      <c r="Q73" s="40"/>
      <c r="R73" s="44"/>
      <c r="S73" s="44"/>
      <c r="T73" s="44"/>
      <c r="U73" s="44"/>
      <c r="V73" s="44"/>
      <c r="W73" s="4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</row>
    <row r="74" spans="1:125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40"/>
      <c r="M74" s="15">
        <v>15</v>
      </c>
      <c r="N74" s="15">
        <v>0</v>
      </c>
      <c r="O74" s="15">
        <v>0</v>
      </c>
      <c r="P74" s="40"/>
      <c r="Q74" s="40"/>
      <c r="R74" s="44"/>
      <c r="S74" s="44"/>
      <c r="T74" s="44"/>
      <c r="U74" s="44"/>
      <c r="V74" s="44"/>
      <c r="W74" s="4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</row>
    <row r="75" spans="1:125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40"/>
      <c r="M75" s="15">
        <v>15</v>
      </c>
      <c r="N75" s="15">
        <v>0</v>
      </c>
      <c r="O75" s="15">
        <v>0</v>
      </c>
      <c r="P75" s="40"/>
      <c r="Q75" s="40"/>
      <c r="R75" s="44"/>
      <c r="S75" s="44"/>
      <c r="T75" s="44"/>
      <c r="U75" s="44"/>
      <c r="V75" s="44"/>
      <c r="W75" s="4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</row>
    <row r="76" spans="1:125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40"/>
      <c r="M76" s="15">
        <v>14</v>
      </c>
      <c r="N76" s="15">
        <v>0</v>
      </c>
      <c r="O76" s="15">
        <v>0</v>
      </c>
      <c r="P76" s="40"/>
      <c r="Q76" s="40"/>
      <c r="R76" s="44"/>
      <c r="S76" s="44"/>
      <c r="T76" s="44"/>
      <c r="U76" s="44"/>
      <c r="V76" s="44"/>
      <c r="W76" s="44"/>
      <c r="X76" s="23"/>
      <c r="Y76" s="23"/>
      <c r="Z76" s="23"/>
      <c r="AA76" s="23"/>
      <c r="AB76" s="23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</row>
    <row r="77" spans="1:125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40"/>
      <c r="M77" s="15">
        <v>18</v>
      </c>
      <c r="N77" s="15">
        <v>0</v>
      </c>
      <c r="O77" s="15" t="e">
        <f>IF(OR($Q$19=360,$Q$19=590,$Q$19=780,$Q$19=840),1,0)</f>
        <v>#VALUE!</v>
      </c>
      <c r="P77" s="40"/>
      <c r="Q77" s="40"/>
      <c r="R77" s="44"/>
      <c r="S77" s="44"/>
      <c r="T77" s="44"/>
      <c r="U77" s="44"/>
      <c r="V77" s="44"/>
      <c r="W77" s="44"/>
      <c r="X77" s="23"/>
      <c r="Y77" s="23"/>
      <c r="Z77" s="23"/>
      <c r="AA77" s="23"/>
      <c r="AB77" s="23"/>
      <c r="AC77" s="24">
        <v>360</v>
      </c>
      <c r="AD77" s="24">
        <v>590</v>
      </c>
      <c r="AE77" s="24">
        <v>780</v>
      </c>
      <c r="AF77" s="24">
        <v>840</v>
      </c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</row>
    <row r="78" spans="1:125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40"/>
      <c r="M78" s="15">
        <v>16</v>
      </c>
      <c r="N78" s="15">
        <v>0</v>
      </c>
      <c r="O78" s="15">
        <v>0</v>
      </c>
      <c r="P78" s="40"/>
      <c r="Q78" s="40"/>
      <c r="R78" s="44"/>
      <c r="S78" s="44"/>
      <c r="T78" s="44"/>
      <c r="U78" s="44"/>
      <c r="V78" s="44"/>
      <c r="W78" s="44"/>
      <c r="X78" s="23"/>
      <c r="Y78" s="23"/>
      <c r="Z78" s="23"/>
      <c r="AA78" s="23"/>
      <c r="AB78" s="23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</row>
    <row r="79" spans="1:125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40"/>
      <c r="M79" s="15">
        <v>9</v>
      </c>
      <c r="N79" s="15">
        <v>0</v>
      </c>
      <c r="O79" s="15">
        <v>0</v>
      </c>
      <c r="P79" s="40"/>
      <c r="Q79" s="40"/>
      <c r="R79" s="44"/>
      <c r="S79" s="44"/>
      <c r="T79" s="44"/>
      <c r="U79" s="44"/>
      <c r="V79" s="44"/>
      <c r="W79" s="44"/>
      <c r="X79" s="23"/>
      <c r="Y79" s="23"/>
      <c r="Z79" s="23"/>
      <c r="AA79" s="23"/>
      <c r="AB79" s="23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</row>
    <row r="80" spans="1:125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40"/>
      <c r="M80" s="15">
        <v>19</v>
      </c>
      <c r="N80" s="15">
        <v>0</v>
      </c>
      <c r="O80" s="15">
        <v>0</v>
      </c>
      <c r="P80" s="40"/>
      <c r="Q80" s="40"/>
      <c r="R80" s="44"/>
      <c r="S80" s="44"/>
      <c r="T80" s="44"/>
      <c r="U80" s="44"/>
      <c r="V80" s="44"/>
      <c r="W80" s="44"/>
      <c r="X80" s="23"/>
      <c r="Y80" s="23"/>
      <c r="Z80" s="23"/>
      <c r="AA80" s="23"/>
      <c r="AB80" s="23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</row>
    <row r="81" spans="1:125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40"/>
      <c r="M81" s="15">
        <v>16</v>
      </c>
      <c r="N81" s="15">
        <v>0</v>
      </c>
      <c r="O81" s="15">
        <v>0</v>
      </c>
      <c r="P81" s="40"/>
      <c r="Q81" s="40"/>
      <c r="R81" s="44"/>
      <c r="S81" s="44"/>
      <c r="T81" s="44"/>
      <c r="U81" s="44"/>
      <c r="V81" s="44"/>
      <c r="W81" s="44"/>
      <c r="X81" s="23"/>
      <c r="Y81" s="23"/>
      <c r="Z81" s="23"/>
      <c r="AA81" s="23"/>
      <c r="AB81" s="23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</row>
    <row r="82" spans="1:125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40"/>
      <c r="M82" s="15">
        <v>15</v>
      </c>
      <c r="N82" s="15">
        <v>0</v>
      </c>
      <c r="O82" s="15">
        <v>0</v>
      </c>
      <c r="P82" s="40"/>
      <c r="Q82" s="40"/>
      <c r="R82" s="44"/>
      <c r="S82" s="44"/>
      <c r="T82" s="44"/>
      <c r="U82" s="44"/>
      <c r="V82" s="44"/>
      <c r="W82" s="44"/>
      <c r="X82" s="23"/>
      <c r="Y82" s="23"/>
      <c r="Z82" s="23"/>
      <c r="AA82" s="23"/>
      <c r="AB82" s="23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</row>
    <row r="83" spans="1:125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40"/>
      <c r="M83" s="15">
        <v>19</v>
      </c>
      <c r="N83" s="15">
        <v>0</v>
      </c>
      <c r="O83" s="15">
        <v>0</v>
      </c>
      <c r="P83" s="40"/>
      <c r="Q83" s="40"/>
      <c r="R83" s="44"/>
      <c r="S83" s="44"/>
      <c r="T83" s="44"/>
      <c r="U83" s="44"/>
      <c r="V83" s="44"/>
      <c r="W83" s="44"/>
      <c r="X83" s="23"/>
      <c r="Y83" s="23"/>
      <c r="Z83" s="23"/>
      <c r="AA83" s="23"/>
      <c r="AB83" s="23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</row>
    <row r="84" spans="1:125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40"/>
      <c r="M84" s="15">
        <v>7</v>
      </c>
      <c r="N84" s="15">
        <v>1</v>
      </c>
      <c r="O84" s="15" t="e">
        <f>IF(OR($Q$19=113,$Q$19=240,$Q$19=610,$Q$19=680),1,0)</f>
        <v>#VALUE!</v>
      </c>
      <c r="P84" s="40"/>
      <c r="Q84" s="40"/>
      <c r="R84" s="44"/>
      <c r="S84" s="44"/>
      <c r="T84" s="44"/>
      <c r="U84" s="44"/>
      <c r="V84" s="44"/>
      <c r="W84" s="44"/>
      <c r="X84" s="23"/>
      <c r="Y84" s="23"/>
      <c r="Z84" s="23"/>
      <c r="AA84" s="23"/>
      <c r="AB84" s="23"/>
      <c r="AC84" s="24">
        <v>113</v>
      </c>
      <c r="AD84" s="24">
        <v>240</v>
      </c>
      <c r="AE84" s="24">
        <v>610</v>
      </c>
      <c r="AF84" s="24">
        <v>680</v>
      </c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</row>
    <row r="85" spans="1:125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40"/>
      <c r="M85" s="15">
        <v>8</v>
      </c>
      <c r="N85" s="15">
        <v>1</v>
      </c>
      <c r="O85" s="15" t="e">
        <f>IF(OR($Q$19=220,$Q$19=430,$Q$19=440,$Q$19=470,$Q$19=490,$Q$19=560,$Q$19=570,$Q$19=800),1,0)</f>
        <v>#VALUE!</v>
      </c>
      <c r="P85" s="40"/>
      <c r="Q85" s="40"/>
      <c r="R85" s="44"/>
      <c r="S85" s="44"/>
      <c r="T85" s="44"/>
      <c r="U85" s="44"/>
      <c r="V85" s="44"/>
      <c r="W85" s="44"/>
      <c r="X85" s="23"/>
      <c r="Y85" s="23"/>
      <c r="Z85" s="23"/>
      <c r="AA85" s="23"/>
      <c r="AB85" s="23"/>
      <c r="AC85" s="24">
        <v>220</v>
      </c>
      <c r="AD85" s="24">
        <v>430</v>
      </c>
      <c r="AE85" s="24">
        <v>440</v>
      </c>
      <c r="AF85" s="24">
        <v>470</v>
      </c>
      <c r="AG85" s="24">
        <v>490</v>
      </c>
      <c r="AH85" s="24">
        <v>560</v>
      </c>
      <c r="AI85" s="24">
        <v>570</v>
      </c>
      <c r="AJ85" s="24">
        <v>800</v>
      </c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</row>
    <row r="86" spans="1:125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40"/>
      <c r="M86" s="15">
        <v>8</v>
      </c>
      <c r="N86" s="15">
        <v>1</v>
      </c>
      <c r="O86" s="15" t="e">
        <f>IF(OR($Q$19=110,$Q$19=111,$Q$19=112,,$Q$19=116,$Q$19=117,$Q$19=120,$Q$19=130,$Q$19=150,$Q$19=170,$Q$19=171,$Q$19=200,$Q$19=140,$Q$19=160,$Q$19=370,$Q$19=400,$Q$19=440,$Q$19=510,$Q$19=560,$Q$19=590,$Q$19=710),1,0)</f>
        <v>#VALUE!</v>
      </c>
      <c r="P86" s="40"/>
      <c r="Q86" s="40"/>
      <c r="R86" s="44"/>
      <c r="S86" s="44"/>
      <c r="T86" s="44"/>
      <c r="U86" s="44"/>
      <c r="V86" s="44"/>
      <c r="W86" s="44"/>
      <c r="X86" s="23"/>
      <c r="Y86" s="23"/>
      <c r="Z86" s="23"/>
      <c r="AA86" s="23"/>
      <c r="AB86" s="23"/>
      <c r="AC86" s="24">
        <v>110</v>
      </c>
      <c r="AD86" s="24">
        <v>111</v>
      </c>
      <c r="AE86" s="24">
        <v>112</v>
      </c>
      <c r="AF86" s="24">
        <v>116</v>
      </c>
      <c r="AG86" s="24">
        <v>117</v>
      </c>
      <c r="AH86" s="24">
        <v>120</v>
      </c>
      <c r="AI86" s="24">
        <v>130</v>
      </c>
      <c r="AJ86" s="24">
        <v>150</v>
      </c>
      <c r="AK86" s="24">
        <v>170</v>
      </c>
      <c r="AL86" s="24">
        <v>171</v>
      </c>
      <c r="AM86" s="24">
        <v>200</v>
      </c>
      <c r="AN86" s="24">
        <v>240</v>
      </c>
      <c r="AO86" s="24">
        <v>260</v>
      </c>
      <c r="AP86" s="24">
        <v>370</v>
      </c>
      <c r="AQ86" s="24">
        <v>400</v>
      </c>
      <c r="AR86" s="24">
        <v>440</v>
      </c>
      <c r="AS86" s="24">
        <v>510</v>
      </c>
      <c r="AT86" s="24">
        <v>560</v>
      </c>
      <c r="AU86" s="24">
        <v>590</v>
      </c>
      <c r="AV86" s="24">
        <v>710</v>
      </c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</row>
    <row r="87" spans="1:125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40"/>
      <c r="M87" s="15">
        <v>4</v>
      </c>
      <c r="N87" s="15">
        <v>1</v>
      </c>
      <c r="O87" s="15" t="e">
        <f>IF(OR($Q$19=120,$Q$19=230,$Q$19=340,$Q$19=360,$Q$19=500,$Q$19=760,$Q$19=800,$Q$19=820),1,0)</f>
        <v>#VALUE!</v>
      </c>
      <c r="P87" s="40"/>
      <c r="Q87" s="40"/>
      <c r="R87" s="44"/>
      <c r="S87" s="44"/>
      <c r="T87" s="44"/>
      <c r="U87" s="44"/>
      <c r="V87" s="44"/>
      <c r="W87" s="44"/>
      <c r="X87" s="23"/>
      <c r="Y87" s="23"/>
      <c r="Z87" s="23"/>
      <c r="AA87" s="23"/>
      <c r="AB87" s="23"/>
      <c r="AC87" s="24">
        <v>120</v>
      </c>
      <c r="AD87" s="24">
        <v>230</v>
      </c>
      <c r="AE87" s="24">
        <v>340</v>
      </c>
      <c r="AF87" s="24">
        <v>360</v>
      </c>
      <c r="AG87" s="24">
        <v>500</v>
      </c>
      <c r="AH87" s="24">
        <v>760</v>
      </c>
      <c r="AI87" s="24">
        <v>800</v>
      </c>
      <c r="AJ87" s="24">
        <v>820</v>
      </c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</row>
    <row r="88" spans="1:125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40"/>
      <c r="M88" s="15">
        <v>15</v>
      </c>
      <c r="N88" s="15">
        <v>0</v>
      </c>
      <c r="O88" s="15">
        <v>0</v>
      </c>
      <c r="P88" s="40"/>
      <c r="Q88" s="40"/>
      <c r="R88" s="44"/>
      <c r="S88" s="44"/>
      <c r="T88" s="44"/>
      <c r="U88" s="44"/>
      <c r="V88" s="44"/>
      <c r="W88" s="44"/>
      <c r="X88" s="23"/>
      <c r="Y88" s="23"/>
      <c r="Z88" s="23"/>
      <c r="AA88" s="23"/>
      <c r="AB88" s="23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</row>
    <row r="89" spans="1:125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40"/>
      <c r="M89" s="15">
        <v>14</v>
      </c>
      <c r="N89" s="15">
        <v>1</v>
      </c>
      <c r="O89" s="15" t="e">
        <f>IF(OR($Q$19=160,$Q$19=650,$Q$19=660),1,0)</f>
        <v>#VALUE!</v>
      </c>
      <c r="P89" s="40"/>
      <c r="Q89" s="40"/>
      <c r="R89" s="44"/>
      <c r="S89" s="44"/>
      <c r="T89" s="44"/>
      <c r="U89" s="44"/>
      <c r="V89" s="44"/>
      <c r="W89" s="44"/>
      <c r="X89" s="23"/>
      <c r="Y89" s="23"/>
      <c r="Z89" s="23"/>
      <c r="AA89" s="23"/>
      <c r="AB89" s="23"/>
      <c r="AC89" s="24">
        <v>160</v>
      </c>
      <c r="AD89" s="24">
        <v>650</v>
      </c>
      <c r="AE89" s="24">
        <v>660</v>
      </c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</row>
    <row r="90" spans="1:125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40"/>
      <c r="M90" s="15">
        <v>6</v>
      </c>
      <c r="N90" s="15">
        <v>0</v>
      </c>
      <c r="O90" s="15">
        <v>0</v>
      </c>
      <c r="P90" s="40"/>
      <c r="Q90" s="40"/>
      <c r="R90" s="44"/>
      <c r="S90" s="44"/>
      <c r="T90" s="44"/>
      <c r="U90" s="44"/>
      <c r="V90" s="44"/>
      <c r="W90" s="44"/>
      <c r="X90" s="23"/>
      <c r="Y90" s="23"/>
      <c r="Z90" s="23"/>
      <c r="AA90" s="23"/>
      <c r="AB90" s="23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</row>
    <row r="91" spans="1:125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40"/>
      <c r="M91" s="15">
        <v>11</v>
      </c>
      <c r="N91" s="15">
        <v>1</v>
      </c>
      <c r="O91" s="15" t="e">
        <f>IF(OR($Q$19=270,$Q$19=290),1,0)</f>
        <v>#VALUE!</v>
      </c>
      <c r="P91" s="40"/>
      <c r="Q91" s="40"/>
      <c r="R91" s="44"/>
      <c r="S91" s="44"/>
      <c r="T91" s="44"/>
      <c r="U91" s="44"/>
      <c r="V91" s="44"/>
      <c r="W91" s="44"/>
      <c r="X91" s="23"/>
      <c r="Y91" s="23"/>
      <c r="Z91" s="23"/>
      <c r="AA91" s="23"/>
      <c r="AB91" s="23"/>
      <c r="AC91" s="24">
        <v>270</v>
      </c>
      <c r="AD91" s="24">
        <v>290</v>
      </c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</row>
    <row r="92" spans="1:125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40"/>
      <c r="M92" s="15">
        <v>7</v>
      </c>
      <c r="N92" s="15">
        <v>0</v>
      </c>
      <c r="O92" s="15">
        <v>0</v>
      </c>
      <c r="P92" s="40"/>
      <c r="Q92" s="40"/>
      <c r="R92" s="44"/>
      <c r="S92" s="44"/>
      <c r="T92" s="44"/>
      <c r="U92" s="44"/>
      <c r="V92" s="44"/>
      <c r="W92" s="44"/>
      <c r="X92" s="23"/>
      <c r="Y92" s="23"/>
      <c r="Z92" s="23"/>
      <c r="AA92" s="23"/>
      <c r="AB92" s="23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</row>
    <row r="93" spans="1:125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40"/>
      <c r="M93" s="15">
        <v>14</v>
      </c>
      <c r="N93" s="15">
        <v>0</v>
      </c>
      <c r="O93" s="15">
        <v>0</v>
      </c>
      <c r="P93" s="40"/>
      <c r="Q93" s="40"/>
      <c r="R93" s="44"/>
      <c r="S93" s="44"/>
      <c r="T93" s="44"/>
      <c r="U93" s="44"/>
      <c r="V93" s="44"/>
      <c r="W93" s="44"/>
      <c r="X93" s="23"/>
      <c r="Y93" s="23"/>
      <c r="Z93" s="23"/>
      <c r="AA93" s="23"/>
      <c r="AB93" s="23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</row>
    <row r="94" spans="1:125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40"/>
      <c r="M94" s="15">
        <v>7</v>
      </c>
      <c r="N94" s="15">
        <v>1</v>
      </c>
      <c r="O94" s="15" t="e">
        <f>IF(OR($Q$19=110,$Q$19=120,$Q$19=121,$Q$19=122,$Q$19=123,$Q$19=124,$Q$19=125,$Q$19=126,$Q$19=127,$Q$19=128,$Q$19=129,$Q$19=140,$Q$19=151,$Q$19=152,$Q$19=153,$Q$19=155,$Q$19=156,$Q$19=157,$Q$19=158,$Q$19=159,$Q$19=160,$Q$19=170,$Q$19=190,$Q$19=210,$Q$19=211,$Q$19=212,$Q$19=213,$Q$19=214,$Q$19=215,),1,IF(OR($Q$19=216,$Q$19=217,$Q$19=218,$Q$19=219,$Q$19=220,$Q$19=230,$Q$19=240,$Q$19=250,$Q$19=260,$Q$19=270,$Q$19=290,$Q$19=300,$Q$19=310,$Q$19=320,$Q$19=321,$Q$19=322,$Q$19=323,$Q$19=324,$Q$19=325,$Q$19=326,$Q$19=327,$Q$19=328,$Q$19=330,$Q$19=340,$Q$19=350,$Q$19=370,$Q$19=390,$Q$19=400,$Q$19=410),1,IF(OR($Q$19=440,$Q$19=450,$Q$19=460,$Q$19=480,$Q$19=500,$Q$19=530,$Q$19=550,$Q$19=570,$Q$19=571,$Q$19=572,$Q$19=573,$Q$19=574,$Q$19=575,$Q$19=576,$Q$19=577,$Q$19=578,$Q$19=579,$Q$19=590,$Q$19=600,$Q$19=610,$Q$19=620,$Q$19=630,$Q$19=640,$Q$19=670,$Q$19=700,$Q$19=701,$Q$19=702,$Q$19=703,$Q$19=704,$Q$19=706),1,IF(OR($Q$19=707,$Q$19=708,$Q$19=709,$Q$19=710,$Q$19=720,$Q$19=730,$Q$19=800,$Q$19=870),1,0))))</f>
        <v>#VALUE!</v>
      </c>
      <c r="P94" s="40"/>
      <c r="Q94" s="40"/>
      <c r="R94" s="44"/>
      <c r="S94" s="44"/>
      <c r="T94" s="44"/>
      <c r="U94" s="44"/>
      <c r="V94" s="44"/>
      <c r="W94" s="44"/>
      <c r="X94" s="23"/>
      <c r="Y94" s="23"/>
      <c r="Z94" s="23"/>
      <c r="AA94" s="23"/>
      <c r="AB94" s="23"/>
      <c r="AC94" s="24">
        <v>110</v>
      </c>
      <c r="AD94" s="24">
        <v>120</v>
      </c>
      <c r="AE94" s="24">
        <v>121</v>
      </c>
      <c r="AF94" s="24">
        <v>122</v>
      </c>
      <c r="AG94" s="24">
        <v>123</v>
      </c>
      <c r="AH94" s="24">
        <v>124</v>
      </c>
      <c r="AI94" s="24">
        <v>125</v>
      </c>
      <c r="AJ94" s="24">
        <v>126</v>
      </c>
      <c r="AK94" s="24">
        <v>127</v>
      </c>
      <c r="AL94" s="24">
        <v>128</v>
      </c>
      <c r="AM94" s="24">
        <v>129</v>
      </c>
      <c r="AN94" s="24">
        <v>140</v>
      </c>
      <c r="AO94" s="24">
        <v>151</v>
      </c>
      <c r="AP94" s="24">
        <v>152</v>
      </c>
      <c r="AQ94" s="24">
        <v>153</v>
      </c>
      <c r="AR94" s="24">
        <v>155</v>
      </c>
      <c r="AS94" s="24">
        <v>153</v>
      </c>
      <c r="AT94" s="24">
        <v>157</v>
      </c>
      <c r="AU94" s="24">
        <v>158</v>
      </c>
      <c r="AV94" s="24">
        <v>159</v>
      </c>
      <c r="AW94" s="24">
        <v>160</v>
      </c>
      <c r="AX94" s="24">
        <v>170</v>
      </c>
      <c r="AY94" s="24">
        <v>190</v>
      </c>
      <c r="AZ94" s="24">
        <v>210</v>
      </c>
      <c r="BA94" s="24">
        <v>211</v>
      </c>
      <c r="BB94" s="24">
        <v>212</v>
      </c>
      <c r="BC94" s="24">
        <v>213</v>
      </c>
      <c r="BD94" s="24">
        <v>214</v>
      </c>
      <c r="BE94" s="24">
        <v>215</v>
      </c>
      <c r="BF94" s="24">
        <v>216</v>
      </c>
      <c r="BG94" s="24">
        <v>217</v>
      </c>
      <c r="BH94" s="24">
        <v>218</v>
      </c>
      <c r="BI94" s="24">
        <v>219</v>
      </c>
      <c r="BJ94" s="24">
        <v>220</v>
      </c>
      <c r="BK94" s="24">
        <v>230</v>
      </c>
      <c r="BL94" s="24">
        <v>240</v>
      </c>
      <c r="BM94" s="12">
        <v>250</v>
      </c>
      <c r="BN94" s="12">
        <v>260</v>
      </c>
      <c r="BO94" s="12">
        <v>270</v>
      </c>
      <c r="BP94" s="12">
        <v>290</v>
      </c>
      <c r="BQ94" s="12">
        <v>300</v>
      </c>
      <c r="BR94" s="12">
        <v>310</v>
      </c>
      <c r="BS94" s="12">
        <v>320</v>
      </c>
      <c r="BT94" s="12">
        <v>321</v>
      </c>
      <c r="BU94" s="12">
        <v>322</v>
      </c>
      <c r="BV94" s="12">
        <v>323</v>
      </c>
      <c r="BW94" s="12">
        <v>324</v>
      </c>
      <c r="BX94" s="12">
        <v>325</v>
      </c>
      <c r="BY94" s="12">
        <v>326</v>
      </c>
      <c r="BZ94" s="12">
        <v>327</v>
      </c>
      <c r="CA94" s="12">
        <v>328</v>
      </c>
      <c r="CB94" s="12">
        <v>330</v>
      </c>
      <c r="CC94" s="12">
        <v>340</v>
      </c>
      <c r="CD94" s="12">
        <v>350</v>
      </c>
      <c r="CE94" s="12">
        <v>370</v>
      </c>
      <c r="CF94" s="12">
        <v>390</v>
      </c>
      <c r="CG94" s="12">
        <v>400</v>
      </c>
      <c r="CH94" s="12">
        <v>410</v>
      </c>
      <c r="CI94" s="12">
        <v>440</v>
      </c>
      <c r="CJ94" s="12">
        <v>450</v>
      </c>
      <c r="CK94" s="12">
        <v>460</v>
      </c>
      <c r="CL94" s="12">
        <v>480</v>
      </c>
      <c r="CM94" s="12">
        <v>500</v>
      </c>
      <c r="CN94" s="12">
        <v>530</v>
      </c>
      <c r="CO94" s="12">
        <v>550</v>
      </c>
      <c r="CP94" s="12">
        <v>570</v>
      </c>
      <c r="CQ94" s="12">
        <v>571</v>
      </c>
      <c r="CR94" s="12">
        <v>572</v>
      </c>
      <c r="CS94" s="12">
        <v>573</v>
      </c>
      <c r="CT94" s="12">
        <v>574</v>
      </c>
      <c r="CU94" s="12">
        <v>575</v>
      </c>
      <c r="CV94" s="12">
        <v>576</v>
      </c>
      <c r="CW94" s="12">
        <v>577</v>
      </c>
      <c r="CX94" s="12">
        <v>578</v>
      </c>
      <c r="CY94" s="12">
        <v>579</v>
      </c>
      <c r="CZ94" s="12">
        <v>590</v>
      </c>
      <c r="DA94" s="12">
        <v>600</v>
      </c>
      <c r="DB94" s="12">
        <v>610</v>
      </c>
      <c r="DC94" s="12">
        <v>620</v>
      </c>
      <c r="DD94" s="12">
        <v>630</v>
      </c>
      <c r="DE94" s="12">
        <v>640</v>
      </c>
      <c r="DF94" s="12">
        <v>670</v>
      </c>
      <c r="DG94" s="12">
        <v>700</v>
      </c>
      <c r="DH94" s="12">
        <v>701</v>
      </c>
      <c r="DI94" s="12">
        <v>702</v>
      </c>
      <c r="DJ94" s="12">
        <v>703</v>
      </c>
      <c r="DK94" s="12">
        <v>704</v>
      </c>
      <c r="DL94" s="12">
        <v>706</v>
      </c>
      <c r="DM94" s="12">
        <v>707</v>
      </c>
      <c r="DN94" s="12">
        <v>708</v>
      </c>
      <c r="DO94" s="12">
        <v>709</v>
      </c>
      <c r="DP94" s="12">
        <v>710</v>
      </c>
      <c r="DQ94" s="12">
        <v>720</v>
      </c>
      <c r="DR94" s="12">
        <v>730</v>
      </c>
      <c r="DS94" s="12">
        <v>800</v>
      </c>
      <c r="DT94" s="12">
        <v>870</v>
      </c>
      <c r="DU94" s="12"/>
    </row>
    <row r="95" spans="1:125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40"/>
      <c r="M95" s="15">
        <v>8</v>
      </c>
      <c r="N95" s="15">
        <v>1</v>
      </c>
      <c r="O95" s="15">
        <v>0</v>
      </c>
      <c r="P95" s="40"/>
      <c r="Q95" s="40"/>
      <c r="R95" s="44"/>
      <c r="S95" s="44"/>
      <c r="T95" s="44"/>
      <c r="U95" s="44"/>
      <c r="V95" s="44"/>
      <c r="W95" s="44"/>
      <c r="X95" s="23"/>
      <c r="Y95" s="23"/>
      <c r="Z95" s="23"/>
      <c r="AA95" s="23"/>
      <c r="AB95" s="23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</row>
    <row r="96" spans="1:125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40"/>
      <c r="M96" s="15">
        <v>13</v>
      </c>
      <c r="N96" s="15">
        <v>0</v>
      </c>
      <c r="O96" s="15">
        <v>0</v>
      </c>
      <c r="P96" s="40"/>
      <c r="Q96" s="40"/>
      <c r="R96" s="44"/>
      <c r="S96" s="44"/>
      <c r="T96" s="44"/>
      <c r="U96" s="44"/>
      <c r="V96" s="44"/>
      <c r="W96" s="44"/>
      <c r="X96" s="23"/>
      <c r="Y96" s="23"/>
      <c r="Z96" s="23"/>
      <c r="AA96" s="23"/>
      <c r="AB96" s="23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</row>
    <row r="97" spans="1:125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40"/>
      <c r="M97" s="15">
        <v>18</v>
      </c>
      <c r="N97" s="15">
        <v>0</v>
      </c>
      <c r="O97" s="15">
        <v>0</v>
      </c>
      <c r="P97" s="40"/>
      <c r="Q97" s="40"/>
      <c r="R97" s="44"/>
      <c r="S97" s="44"/>
      <c r="T97" s="44"/>
      <c r="U97" s="44"/>
      <c r="V97" s="44"/>
      <c r="W97" s="44"/>
      <c r="X97" s="23"/>
      <c r="Y97" s="23"/>
      <c r="Z97" s="23"/>
      <c r="AA97" s="23"/>
      <c r="AB97" s="23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</row>
    <row r="98" spans="1:125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9">
        <v>17</v>
      </c>
      <c r="N98" s="29">
        <v>0</v>
      </c>
      <c r="O98" s="24">
        <v>0</v>
      </c>
      <c r="P98" s="44"/>
      <c r="Q98" s="44"/>
      <c r="R98" s="44"/>
      <c r="S98" s="44"/>
      <c r="T98" s="44"/>
      <c r="U98" s="44"/>
      <c r="V98" s="44"/>
      <c r="W98" s="44"/>
      <c r="X98" s="23"/>
      <c r="Y98" s="23"/>
      <c r="Z98" s="23"/>
      <c r="AA98" s="23"/>
      <c r="AB98" s="23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</row>
    <row r="99" spans="1:125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9">
        <v>17</v>
      </c>
      <c r="N99" s="29">
        <v>0</v>
      </c>
      <c r="O99" s="24">
        <v>0</v>
      </c>
      <c r="P99" s="44"/>
      <c r="Q99" s="44"/>
      <c r="R99" s="44"/>
      <c r="S99" s="44"/>
      <c r="T99" s="44"/>
      <c r="U99" s="44"/>
      <c r="V99" s="44"/>
      <c r="W99" s="44"/>
      <c r="X99" s="23"/>
      <c r="Y99" s="23"/>
      <c r="Z99" s="23"/>
      <c r="AA99" s="23"/>
      <c r="AB99" s="23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</row>
    <row r="100" spans="1:125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9">
        <v>11</v>
      </c>
      <c r="N100" s="29">
        <v>0</v>
      </c>
      <c r="O100" s="24">
        <v>0</v>
      </c>
      <c r="P100" s="44"/>
      <c r="Q100" s="44"/>
      <c r="R100" s="44"/>
      <c r="S100" s="44"/>
      <c r="T100" s="44"/>
      <c r="U100" s="44"/>
      <c r="V100" s="44"/>
      <c r="W100" s="44"/>
      <c r="X100" s="23"/>
      <c r="Y100" s="23"/>
      <c r="Z100" s="23"/>
      <c r="AA100" s="23"/>
      <c r="AB100" s="23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</row>
    <row r="101" spans="1:125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9">
        <v>18</v>
      </c>
      <c r="N101" s="29">
        <v>0</v>
      </c>
      <c r="O101" s="24">
        <v>0</v>
      </c>
      <c r="P101" s="44"/>
      <c r="Q101" s="44"/>
      <c r="R101" s="44"/>
      <c r="S101" s="44"/>
      <c r="T101" s="44"/>
      <c r="U101" s="44"/>
      <c r="V101" s="44"/>
      <c r="W101" s="44"/>
      <c r="X101" s="23"/>
      <c r="Y101" s="23"/>
      <c r="Z101" s="23"/>
      <c r="AA101" s="23"/>
      <c r="AB101" s="23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</row>
    <row r="102" spans="1:125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9">
        <v>3</v>
      </c>
      <c r="N102" s="29">
        <v>0</v>
      </c>
      <c r="O102" s="24">
        <v>0</v>
      </c>
      <c r="P102" s="44"/>
      <c r="Q102" s="44"/>
      <c r="R102" s="44"/>
      <c r="S102" s="44"/>
      <c r="T102" s="44"/>
      <c r="U102" s="44"/>
      <c r="V102" s="44"/>
      <c r="W102" s="44"/>
      <c r="X102" s="23"/>
      <c r="Y102" s="23"/>
      <c r="Z102" s="23"/>
      <c r="AA102" s="23"/>
      <c r="AB102" s="23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</row>
    <row r="103" spans="1:125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9">
        <v>5</v>
      </c>
      <c r="N103" s="29">
        <v>0</v>
      </c>
      <c r="O103" s="24">
        <v>0</v>
      </c>
      <c r="P103" s="44"/>
      <c r="Q103" s="44"/>
      <c r="R103" s="44"/>
      <c r="S103" s="44"/>
      <c r="T103" s="44"/>
      <c r="U103" s="44"/>
      <c r="V103" s="44"/>
      <c r="W103" s="44"/>
      <c r="X103" s="23"/>
      <c r="Y103" s="23"/>
      <c r="Z103" s="23"/>
      <c r="AA103" s="23"/>
      <c r="AB103" s="23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</row>
    <row r="104" spans="1:125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9">
        <v>5</v>
      </c>
      <c r="N104" s="29">
        <v>1</v>
      </c>
      <c r="O104" s="24" t="e">
        <f>IF(OR($Q$19=111,$Q$19=119,$Q$19=131,$Q$19=136,$Q$19=140,$Q$19=149,$Q$19=170,$Q$19=300,$Q$19=340,$Q$19=400,$Q$19=440,$Q$19=460,$Q$19=470,$Q$19=510,$Q$19=550,$Q$19=560,$Q$19=570,$Q$19=630,$Q$19=640,$Q$19=670,$Q$19=690,$Q$19=720,$Q$19=780,$Q$19=830,$Q$19=860,$Q$19=910),1,0)</f>
        <v>#VALUE!</v>
      </c>
      <c r="P104" s="44"/>
      <c r="Q104" s="44"/>
      <c r="R104" s="44"/>
      <c r="S104" s="44"/>
      <c r="T104" s="44"/>
      <c r="U104" s="44"/>
      <c r="V104" s="44"/>
      <c r="W104" s="44"/>
      <c r="X104" s="23"/>
      <c r="Y104" s="23"/>
      <c r="Z104" s="23"/>
      <c r="AA104" s="23"/>
      <c r="AB104" s="23"/>
      <c r="AC104" s="24">
        <v>111</v>
      </c>
      <c r="AD104" s="24">
        <v>119</v>
      </c>
      <c r="AE104" s="24">
        <v>131</v>
      </c>
      <c r="AF104" s="24">
        <v>136</v>
      </c>
      <c r="AG104" s="24">
        <v>140</v>
      </c>
      <c r="AH104" s="24">
        <v>149</v>
      </c>
      <c r="AI104" s="24">
        <v>170</v>
      </c>
      <c r="AJ104" s="24">
        <v>300</v>
      </c>
      <c r="AK104" s="24">
        <v>340</v>
      </c>
      <c r="AL104" s="24">
        <v>400</v>
      </c>
      <c r="AM104" s="24">
        <v>440</v>
      </c>
      <c r="AN104" s="24">
        <v>460</v>
      </c>
      <c r="AO104" s="24">
        <v>470</v>
      </c>
      <c r="AP104" s="24">
        <v>510</v>
      </c>
      <c r="AQ104" s="24">
        <v>550</v>
      </c>
      <c r="AR104" s="24">
        <v>560</v>
      </c>
      <c r="AS104" s="24">
        <v>570</v>
      </c>
      <c r="AT104" s="24">
        <v>630</v>
      </c>
      <c r="AU104" s="24">
        <v>640</v>
      </c>
      <c r="AV104" s="24">
        <v>670</v>
      </c>
      <c r="AW104" s="24">
        <v>690</v>
      </c>
      <c r="AX104" s="24">
        <v>720</v>
      </c>
      <c r="AY104" s="24">
        <v>780</v>
      </c>
      <c r="AZ104" s="24">
        <v>830</v>
      </c>
      <c r="BA104" s="24">
        <v>840</v>
      </c>
      <c r="BB104" s="24">
        <v>860</v>
      </c>
      <c r="BC104" s="24">
        <v>910</v>
      </c>
      <c r="BD104" s="24"/>
      <c r="BE104" s="24"/>
      <c r="BF104" s="24"/>
      <c r="BG104" s="24"/>
      <c r="BH104" s="24"/>
      <c r="BI104" s="24"/>
      <c r="BJ104" s="24"/>
      <c r="BK104" s="24"/>
      <c r="BL104" s="24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</row>
    <row r="105" spans="1:125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9">
        <v>4</v>
      </c>
      <c r="N105" s="29">
        <v>0</v>
      </c>
      <c r="O105" s="24">
        <v>0</v>
      </c>
      <c r="P105" s="44"/>
      <c r="Q105" s="44"/>
      <c r="R105" s="44"/>
      <c r="S105" s="44"/>
      <c r="T105" s="44"/>
      <c r="U105" s="44"/>
      <c r="V105" s="44"/>
      <c r="W105" s="44"/>
      <c r="X105" s="23"/>
      <c r="Y105" s="23"/>
      <c r="Z105" s="23"/>
      <c r="AA105" s="23"/>
      <c r="AB105" s="23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</row>
    <row r="106" spans="1:125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9">
        <v>12</v>
      </c>
      <c r="N106" s="29">
        <v>0</v>
      </c>
      <c r="O106" s="24" t="e">
        <f>IF(OR($Q$19=320,$Q$19=350,$Q$19=630,$Q$19=680,$Q$19=740),1,0)</f>
        <v>#VALUE!</v>
      </c>
      <c r="P106" s="44"/>
      <c r="Q106" s="44"/>
      <c r="R106" s="44"/>
      <c r="S106" s="44"/>
      <c r="T106" s="44"/>
      <c r="U106" s="44"/>
      <c r="V106" s="44"/>
      <c r="W106" s="44"/>
      <c r="X106" s="23"/>
      <c r="Y106" s="23"/>
      <c r="Z106" s="23"/>
      <c r="AA106" s="23"/>
      <c r="AB106" s="23"/>
      <c r="AC106" s="24">
        <v>330</v>
      </c>
      <c r="AD106" s="24">
        <v>350</v>
      </c>
      <c r="AE106" s="24">
        <v>630</v>
      </c>
      <c r="AF106" s="24">
        <v>680</v>
      </c>
      <c r="AG106" s="24">
        <v>740</v>
      </c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</row>
    <row r="107" spans="1:125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9">
        <v>10</v>
      </c>
      <c r="N107" s="29">
        <v>0</v>
      </c>
      <c r="O107" s="24">
        <v>0</v>
      </c>
      <c r="P107" s="44"/>
      <c r="Q107" s="44"/>
      <c r="R107" s="44"/>
      <c r="S107" s="44"/>
      <c r="T107" s="44"/>
      <c r="U107" s="44"/>
      <c r="V107" s="44"/>
      <c r="W107" s="44"/>
      <c r="X107" s="23"/>
      <c r="Y107" s="23"/>
      <c r="Z107" s="23"/>
      <c r="AA107" s="23"/>
      <c r="AB107" s="23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</row>
    <row r="108" spans="1:125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9">
        <v>9</v>
      </c>
      <c r="N108" s="29">
        <v>0</v>
      </c>
      <c r="O108" s="24">
        <v>0</v>
      </c>
      <c r="P108" s="44"/>
      <c r="Q108" s="44"/>
      <c r="R108" s="44"/>
      <c r="S108" s="44"/>
      <c r="T108" s="44"/>
      <c r="U108" s="44"/>
      <c r="V108" s="44"/>
      <c r="W108" s="44"/>
      <c r="X108" s="23"/>
      <c r="Y108" s="23"/>
      <c r="Z108" s="23"/>
      <c r="AA108" s="23"/>
      <c r="AB108" s="23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</row>
    <row r="109" spans="1:125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9">
        <v>14</v>
      </c>
      <c r="N109" s="29">
        <v>1</v>
      </c>
      <c r="O109" s="24" t="e">
        <f>IF(OR($Q$19=110,$Q$19=160,$Q$19=161,$Q$19=162,$Q$19=165,$Q$19=169,$Q$19=200,$Q$19=250,$Q$19=310,$Q$19=360,$Q$19=401,$Q$19=402,$Q$19=403,$Q$19=404,$Q$19=405,$Q$19=407,$Q$19=408,$Q$19=409,$Q$19=460,$Q$19=470,$Q$19=480,$Q$19=510,$Q$19=540,$Q$19=560,$Q$19=600,$Q$19=700),1,0)</f>
        <v>#VALUE!</v>
      </c>
      <c r="P109" s="44"/>
      <c r="Q109" s="44"/>
      <c r="R109" s="44"/>
      <c r="S109" s="44"/>
      <c r="T109" s="44"/>
      <c r="U109" s="44"/>
      <c r="V109" s="44"/>
      <c r="W109" s="44"/>
      <c r="X109" s="23"/>
      <c r="Y109" s="23"/>
      <c r="Z109" s="23"/>
      <c r="AA109" s="23"/>
      <c r="AB109" s="23"/>
      <c r="AC109" s="24">
        <v>110</v>
      </c>
      <c r="AD109" s="24">
        <v>160</v>
      </c>
      <c r="AE109" s="24">
        <v>161</v>
      </c>
      <c r="AF109" s="24">
        <v>162</v>
      </c>
      <c r="AG109" s="24">
        <v>165</v>
      </c>
      <c r="AH109" s="24">
        <v>169</v>
      </c>
      <c r="AI109" s="24">
        <v>200</v>
      </c>
      <c r="AJ109" s="24">
        <v>250</v>
      </c>
      <c r="AK109" s="24">
        <v>310</v>
      </c>
      <c r="AL109" s="24">
        <v>360</v>
      </c>
      <c r="AM109" s="24">
        <v>401</v>
      </c>
      <c r="AN109" s="24">
        <v>402</v>
      </c>
      <c r="AO109" s="24">
        <v>403</v>
      </c>
      <c r="AP109" s="24">
        <v>404</v>
      </c>
      <c r="AQ109" s="24">
        <v>405</v>
      </c>
      <c r="AR109" s="24">
        <v>407</v>
      </c>
      <c r="AS109" s="24">
        <v>408</v>
      </c>
      <c r="AT109" s="24">
        <v>409</v>
      </c>
      <c r="AU109" s="24">
        <v>460</v>
      </c>
      <c r="AV109" s="24">
        <v>470</v>
      </c>
      <c r="AW109" s="24">
        <v>480</v>
      </c>
      <c r="AX109" s="24">
        <v>510</v>
      </c>
      <c r="AY109" s="24">
        <v>540</v>
      </c>
      <c r="AZ109" s="24">
        <v>560</v>
      </c>
      <c r="BA109" s="24">
        <v>600</v>
      </c>
      <c r="BB109" s="24">
        <v>700</v>
      </c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</row>
    <row r="110" spans="1:64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9">
        <v>11</v>
      </c>
      <c r="N110" s="29">
        <v>0</v>
      </c>
      <c r="O110" s="24">
        <v>0</v>
      </c>
      <c r="P110" s="44"/>
      <c r="Q110" s="44"/>
      <c r="R110" s="44"/>
      <c r="S110" s="44"/>
      <c r="T110" s="44"/>
      <c r="U110" s="44"/>
      <c r="V110" s="44"/>
      <c r="W110" s="44"/>
      <c r="X110" s="23"/>
      <c r="Y110" s="23"/>
      <c r="Z110" s="23"/>
      <c r="AA110" s="23"/>
      <c r="AB110" s="23"/>
      <c r="AC110" s="24"/>
      <c r="AD110" s="24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</row>
    <row r="111" spans="1:64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9">
        <v>14</v>
      </c>
      <c r="N111" s="29">
        <v>1</v>
      </c>
      <c r="O111" s="24" t="e">
        <f>IF($Q$19=100,1,0)</f>
        <v>#VALUE!</v>
      </c>
      <c r="P111" s="44"/>
      <c r="Q111" s="44"/>
      <c r="R111" s="44"/>
      <c r="S111" s="44"/>
      <c r="T111" s="44"/>
      <c r="U111" s="44"/>
      <c r="V111" s="44"/>
      <c r="W111" s="44"/>
      <c r="X111" s="23"/>
      <c r="Y111" s="23"/>
      <c r="Z111" s="23"/>
      <c r="AA111" s="23"/>
      <c r="AB111" s="23"/>
      <c r="AC111" s="24">
        <v>100</v>
      </c>
      <c r="AD111" s="24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</row>
    <row r="112" spans="1:64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9">
        <v>17</v>
      </c>
      <c r="N112" s="29">
        <v>0</v>
      </c>
      <c r="O112" s="24">
        <v>0</v>
      </c>
      <c r="P112" s="44"/>
      <c r="Q112" s="44"/>
      <c r="R112" s="44"/>
      <c r="S112" s="44"/>
      <c r="T112" s="44"/>
      <c r="U112" s="44"/>
      <c r="V112" s="44"/>
      <c r="W112" s="44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</row>
    <row r="113" spans="1:64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9">
        <v>13</v>
      </c>
      <c r="N113" s="29">
        <v>0</v>
      </c>
      <c r="O113" s="24">
        <v>0</v>
      </c>
      <c r="P113" s="44"/>
      <c r="Q113" s="44"/>
      <c r="R113" s="44"/>
      <c r="S113" s="44"/>
      <c r="T113" s="44"/>
      <c r="U113" s="44"/>
      <c r="V113" s="44"/>
      <c r="W113" s="44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</row>
    <row r="114" spans="1:64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9">
        <v>13</v>
      </c>
      <c r="N114" s="29">
        <v>0</v>
      </c>
      <c r="O114" s="24">
        <v>0</v>
      </c>
      <c r="P114" s="44"/>
      <c r="Q114" s="44"/>
      <c r="R114" s="44"/>
      <c r="S114" s="44"/>
      <c r="T114" s="44"/>
      <c r="U114" s="44"/>
      <c r="V114" s="44"/>
      <c r="W114" s="44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</row>
    <row r="115" spans="1:64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9">
        <v>13</v>
      </c>
      <c r="N115" s="29">
        <v>0</v>
      </c>
      <c r="O115" s="24">
        <v>0</v>
      </c>
      <c r="P115" s="44"/>
      <c r="Q115" s="44"/>
      <c r="R115" s="44"/>
      <c r="S115" s="44"/>
      <c r="T115" s="44"/>
      <c r="U115" s="44"/>
      <c r="V115" s="44"/>
      <c r="W115" s="44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</row>
    <row r="116" spans="1:64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4">
        <v>17</v>
      </c>
      <c r="N116" s="24">
        <v>0</v>
      </c>
      <c r="O116" s="24">
        <v>0</v>
      </c>
      <c r="P116" s="44"/>
      <c r="Q116" s="44"/>
      <c r="R116" s="44"/>
      <c r="S116" s="44"/>
      <c r="T116" s="44"/>
      <c r="U116" s="44"/>
      <c r="V116" s="44"/>
      <c r="W116" s="44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</row>
    <row r="117" spans="1:64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</row>
    <row r="118" spans="1:64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</row>
    <row r="119" spans="1:64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</row>
    <row r="120" spans="1:64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</row>
    <row r="121" spans="1:64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</row>
    <row r="122" spans="1:64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</row>
    <row r="123" spans="1:64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</row>
    <row r="124" spans="1:64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</row>
    <row r="125" spans="1:64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</row>
    <row r="126" spans="1:64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</row>
    <row r="127" spans="1:64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</row>
    <row r="128" spans="1:64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</row>
    <row r="129" spans="1:64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</row>
    <row r="130" spans="1:64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</row>
    <row r="131" spans="1:64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</row>
    <row r="132" spans="1:64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</row>
    <row r="133" spans="1:64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</row>
    <row r="134" spans="1:64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</row>
    <row r="135" spans="1:64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</row>
    <row r="136" spans="1:64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</row>
    <row r="137" spans="1:64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</row>
    <row r="138" spans="1:64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</row>
    <row r="139" spans="1:64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</row>
    <row r="140" spans="1:64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</row>
    <row r="141" spans="1:64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</row>
    <row r="142" spans="1:64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</row>
    <row r="143" spans="1:64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</row>
    <row r="144" spans="1:64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</row>
    <row r="145" spans="1:64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</row>
    <row r="146" spans="1:64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</row>
    <row r="147" spans="1:64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</row>
    <row r="148" spans="1:64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</row>
    <row r="149" spans="1:64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</row>
    <row r="150" spans="1:64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</row>
    <row r="151" spans="1:64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</row>
    <row r="152" spans="1:64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</row>
    <row r="153" spans="1:64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</row>
    <row r="154" spans="1:64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</row>
    <row r="155" spans="1:64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</row>
    <row r="156" spans="1:64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</row>
    <row r="157" spans="1:64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</row>
    <row r="158" spans="1:64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</row>
    <row r="159" spans="1:64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</row>
    <row r="160" spans="1:64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</row>
    <row r="161" spans="1:64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</row>
    <row r="162" spans="1:64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</row>
    <row r="163" spans="1:64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</row>
    <row r="164" spans="1:64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</row>
    <row r="165" spans="1:64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</row>
    <row r="166" spans="1:64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</row>
    <row r="167" spans="1:64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</row>
    <row r="168" spans="1:64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</row>
    <row r="169" spans="1:64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</row>
    <row r="170" spans="1:64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</row>
    <row r="171" spans="1:64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</row>
    <row r="172" spans="1:64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</row>
    <row r="173" spans="1:64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</row>
    <row r="174" spans="1:64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</row>
    <row r="175" spans="1:64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</row>
    <row r="176" spans="1:64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</row>
    <row r="177" spans="1:64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</row>
    <row r="178" spans="1:64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</row>
    <row r="179" spans="1:64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</row>
    <row r="180" spans="1:64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</row>
    <row r="181" spans="1:64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</row>
    <row r="182" spans="1:64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</row>
    <row r="183" spans="1:64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</row>
    <row r="184" spans="1:64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</row>
    <row r="185" spans="1:64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</row>
    <row r="186" spans="1:64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</row>
    <row r="187" spans="1:64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</row>
    <row r="188" spans="1:64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</row>
    <row r="189" spans="1:64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</row>
    <row r="190" spans="1:64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</row>
    <row r="191" spans="1:64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</row>
    <row r="192" spans="1:64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</row>
    <row r="193" spans="1:64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</row>
  </sheetData>
  <sheetProtection selectLockedCells="1"/>
  <mergeCells count="8">
    <mergeCell ref="Z20:Z21"/>
    <mergeCell ref="AA20:AA21"/>
    <mergeCell ref="A20:I20"/>
    <mergeCell ref="H11:L11"/>
    <mergeCell ref="H12:L12"/>
    <mergeCell ref="D17:E17"/>
    <mergeCell ref="C11:E12"/>
    <mergeCell ref="E13:E1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Utilisateur1</dc:creator>
  <cp:keywords/>
  <dc:description/>
  <cp:lastModifiedBy>formation</cp:lastModifiedBy>
  <dcterms:created xsi:type="dcterms:W3CDTF">2011-03-14T13:44:49Z</dcterms:created>
  <dcterms:modified xsi:type="dcterms:W3CDTF">2011-04-14T12:21:55Z</dcterms:modified>
  <cp:category/>
  <cp:version/>
  <cp:contentType/>
  <cp:contentStatus/>
</cp:coreProperties>
</file>